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viana.alvarez\Downloads\"/>
    </mc:Choice>
  </mc:AlternateContent>
  <bookViews>
    <workbookView xWindow="0" yWindow="0" windowWidth="24000" windowHeight="9330"/>
  </bookViews>
  <sheets>
    <sheet name="AGOSTO 20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3" i="2" l="1"/>
  <c r="G67" i="2"/>
  <c r="G66" i="2"/>
  <c r="G65" i="2"/>
  <c r="G63" i="2"/>
  <c r="G62" i="2"/>
  <c r="G61" i="2"/>
  <c r="G60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8" i="2"/>
  <c r="G27" i="2"/>
  <c r="G26" i="2"/>
  <c r="G25" i="2"/>
  <c r="G24" i="2"/>
  <c r="G23" i="2"/>
  <c r="G22" i="2"/>
  <c r="G96" i="2"/>
  <c r="G68" i="2" l="1"/>
  <c r="G119" i="2" l="1"/>
</calcChain>
</file>

<file path=xl/sharedStrings.xml><?xml version="1.0" encoding="utf-8"?>
<sst xmlns="http://schemas.openxmlformats.org/spreadsheetml/2006/main" count="346" uniqueCount="219">
  <si>
    <t>TOTAL 
GENERAL</t>
  </si>
  <si>
    <t>Nro.</t>
  </si>
  <si>
    <t>PROVEEDOR</t>
  </si>
  <si>
    <t>RUC</t>
  </si>
  <si>
    <t>ORDEN DE COMPRA</t>
  </si>
  <si>
    <t xml:space="preserve">DETALLE </t>
  </si>
  <si>
    <t>CANTIDAD</t>
  </si>
  <si>
    <t>SUBTOTAL</t>
  </si>
  <si>
    <t>ELABORADO POR :</t>
  </si>
  <si>
    <t xml:space="preserve">COORDINACION ZONAL 4 MIES </t>
  </si>
  <si>
    <t>DIRECCION DISTRITAL 13D07 CHONE FLAVIO ALFARO -MIES</t>
  </si>
  <si>
    <t xml:space="preserve">ASISTENTE ADMINISTRATIVA </t>
  </si>
  <si>
    <t>DIRECCIÓN DISTRITAL  13D02 JARAMIJÓ - MANTA - MONTECRISTI - MIES.</t>
  </si>
  <si>
    <t>DIRECCION DISTRITAL 13D10 JAMA PEDERNALES</t>
  </si>
  <si>
    <t>DETALLE</t>
  </si>
  <si>
    <t>TOTAL
GENERAL</t>
  </si>
  <si>
    <t>DIRECCIÓN DISTRITAL 23D01 SANTO DOMINGO</t>
  </si>
  <si>
    <t>TOTAL GENERAL</t>
  </si>
  <si>
    <t>ELABORADO POR:         MGS      MARIBEL TAPIA CORONEL</t>
  </si>
  <si>
    <t>Mabel Moreira Mendoza</t>
  </si>
  <si>
    <t xml:space="preserve">MIRIAN MERO MUÑOZ </t>
  </si>
  <si>
    <t>Analista Administrativa (D)</t>
  </si>
  <si>
    <t>1790732657001</t>
  </si>
  <si>
    <t>*SACAGRAPAS</t>
  </si>
  <si>
    <t>BUZO MANGA LARGA TIPO POLO</t>
  </si>
  <si>
    <t>MGS. BALTAZARA ELIZABETH PALACIOS ALCÍVAR</t>
  </si>
  <si>
    <t>ANALISTA ADMINISTRATIVA DISTRITAL</t>
  </si>
  <si>
    <t>LIMPIEZA DE INTERIORES Y EXTERIORES TIPO III</t>
  </si>
  <si>
    <t>PAPEL HIGIENICO JUMBO DOBLE HOJA BLANCO 250 METROS</t>
  </si>
  <si>
    <t xml:space="preserve">ORDENES DE COMPRAS DEL  MES DE AGOSTO 2023 </t>
  </si>
  <si>
    <t>ING. VIVIANA ALVAREZ ALCIVAR</t>
  </si>
  <si>
    <t>ANALISTA DE COMPRAS PÚBLICAS</t>
  </si>
  <si>
    <t xml:space="preserve">ASOCIACION DE SERVICIOS DE LIMPIEZA ASOMARJOZA ASOMARJI </t>
  </si>
  <si>
    <t>CE-20230002473368</t>
  </si>
  <si>
    <t>1391866690001</t>
  </si>
  <si>
    <t xml:space="preserve">VILLA CANTOS MARIA GABRIELA </t>
  </si>
  <si>
    <t>1308583135001</t>
  </si>
  <si>
    <t xml:space="preserve">CE-20230002471328 </t>
  </si>
  <si>
    <t xml:space="preserve">ASOCIACIÓN DE PRODUCCIÓN TEXTIL LA AURORA "ASOPROLAUR" </t>
  </si>
  <si>
    <t xml:space="preserve">CE-20230002471327 </t>
  </si>
  <si>
    <t xml:space="preserve">ASOCIACIÓN DE PRODUCCIÓN TEXTIL CON ALMA DE ACERO PORTOVIEJO "ASOPROACPOR" </t>
  </si>
  <si>
    <t xml:space="preserve">1391844166001
</t>
  </si>
  <si>
    <t>1391846398001</t>
  </si>
  <si>
    <t xml:space="preserve">CE-20230002471326 </t>
  </si>
  <si>
    <t>COMPAÑIA GENERAL DE COMERCIO COGECOMSA S. A.</t>
  </si>
  <si>
    <t xml:space="preserve">CE-20230002470618 </t>
  </si>
  <si>
    <t xml:space="preserve">ÓRDENES DE COMPRAS DEL MES DE AGOSTO DE 2023 </t>
  </si>
  <si>
    <t>NO SE REALIZARON ÓRDENES DE COMPRA POR CATÁLOGO ELECTRÓNICO EN EL MES DE AGOSTO DE 2023.</t>
  </si>
  <si>
    <t xml:space="preserve">ORDENES DE COMPRAS DEL MES DE AGOSTO DE 2023 </t>
  </si>
  <si>
    <t>ORDENES DE COMPRA MES AGOSTO 2023</t>
  </si>
  <si>
    <t>DE LA CUEVA SAMANIEGO EDISON WILVER</t>
  </si>
  <si>
    <t>CE-20230002478093</t>
  </si>
  <si>
    <t>GAROFALO BONILLA NELLY BEATRIZ</t>
  </si>
  <si>
    <t>CE-20230002477214</t>
  </si>
  <si>
    <t>CONJUNTO DE VESTIR PARA ENFERMERO/A Y TECNÓLOGO/A MÉDICO</t>
  </si>
  <si>
    <t>SUAREZ ROSA ANGELICA</t>
  </si>
  <si>
    <t>CE-20230002472683</t>
  </si>
  <si>
    <t>CAMISETAS TIPO POLO MANGAS CORTAS-ÓRDENES DE COMPRA DE HASTA 660 UNIDADES</t>
  </si>
  <si>
    <t>COOPERATIVA DE PRODUCCION TEXTIL TSACHILA "COOPROTEXCHILA"</t>
  </si>
  <si>
    <t>CE-20230002472682</t>
  </si>
  <si>
    <t>GORRA - GABARDINA</t>
  </si>
  <si>
    <t>ASOCIACIÓN DE PRODUCCIÓN TEXTIL NUESTRO MUNDO ES PRODUCIR "ASOTEXMUPRO"</t>
  </si>
  <si>
    <t>CE-20230002472681</t>
  </si>
  <si>
    <t>CHALECO TIPO SAFARI-PERIODISTA</t>
  </si>
  <si>
    <t>ASOCIACION DE PRODUCCION TEXTIL MAESTROS Y CONFECCIONISTAS DE SANTO DOMINGO DE LOS TSACHILAS ATEXADOM</t>
  </si>
  <si>
    <t xml:space="preserve">	2390022002001</t>
  </si>
  <si>
    <t>CE-20230002472680</t>
  </si>
  <si>
    <t>CHOMPA (TÉRMICA Y ROMPEVIENTOS DOBLE USO) HOMBRE</t>
  </si>
  <si>
    <t>ASOCIACIÓN DE PRODUCCIÓN TEXTIL HUELLAS DEL FUTURO "ASOPROHUFU"</t>
  </si>
  <si>
    <t xml:space="preserve">	2390028485001</t>
  </si>
  <si>
    <t>CE-20230002472679</t>
  </si>
  <si>
    <t>PANTALÓN DE GABARDINA CON PRETINA, CON DOS BOLSILLOS DELANTEROS Y RELOJERO</t>
  </si>
  <si>
    <t>ASOCIACIÓN DE PRODUCCIÓN TEXTIL EL FUTURO TEXTIL ASOTEXFUTURE</t>
  </si>
  <si>
    <t>CE-20230002472678</t>
  </si>
  <si>
    <t>CHOMPA (TÉRMICA Y ROMPE VIENTOS DOBLE USO) MUJER</t>
  </si>
  <si>
    <t>ASOCIACION ARTESANAL TEXTIL NUEVA ERA ASOARNU</t>
  </si>
  <si>
    <t>CE-20230002472677</t>
  </si>
  <si>
    <t xml:space="preserve"> BUZO TIPO POLO MANGA LARGA (tela pique)</t>
  </si>
  <si>
    <t>SOLORZANO CEDEÑO JENNY DEL PILAR</t>
  </si>
  <si>
    <t>CE-20230002461157</t>
  </si>
  <si>
    <t>CAMISETAS CUELLO REDONDO O EN "V" MANGA CORTA</t>
  </si>
  <si>
    <t>Garces Intriago Jorge Adalberto</t>
  </si>
  <si>
    <t>CE-20230002461156</t>
  </si>
  <si>
    <t>BORDADOS DE ALTA CALIDAD DE HASTA 10 HILOS</t>
  </si>
  <si>
    <t>ASOCIACIÓN DE PRODUCCIÓN TEXTIL MUJERES CREATIVAS ASOPROTEXMU</t>
  </si>
  <si>
    <t>CE-20230002461155</t>
  </si>
  <si>
    <t>CE-20230002461154</t>
  </si>
  <si>
    <t>NEUMATICO 205/75R15 97S TODA POSICION APLICACION TODO TERRENO
MARCA: GENERAL TIRE</t>
  </si>
  <si>
    <t>CE-20230002461153</t>
  </si>
  <si>
    <t>NEUMATICO 235/75R15 104/101S TODA POSICION APLICACION TODO TERRENO
MARCA: GENERAL TIRE</t>
  </si>
  <si>
    <t>TOTAL ZONA</t>
  </si>
  <si>
    <t>HARNISTH PINOS ODGUIL ANTONIO</t>
  </si>
  <si>
    <t>0912538519001</t>
  </si>
  <si>
    <t>CE-20230002478064</t>
  </si>
  <si>
    <t>JABON DE TOCADOR LIQUIDO CON VALVULA 1000 ML</t>
  </si>
  <si>
    <t>CE-20230002478065</t>
  </si>
  <si>
    <t>ATOMIZADOR 500 CC</t>
  </si>
  <si>
    <t>INDUSTRIAS SISAILLA DEL ECUADOR SISAILLA CIA.LTDA.</t>
  </si>
  <si>
    <t>CE-20230002478066</t>
  </si>
  <si>
    <t>DESINFECTANTE AMONIO CUATERNARIO GALON</t>
  </si>
  <si>
    <t>CE-20230002478067</t>
  </si>
  <si>
    <t>PAPEL TOALLA DE MANOS BLANCO ROLLO 100 METROS</t>
  </si>
  <si>
    <t>CE-20230002478088</t>
  </si>
  <si>
    <t xml:space="preserve">ATOMIZADOR 500 CC </t>
  </si>
  <si>
    <t>CE-20230002478089</t>
  </si>
  <si>
    <t>CE-20230002478090</t>
  </si>
  <si>
    <t>JABON DE TOCADOR LIQUIDO CON VALVULA 500 ML</t>
  </si>
  <si>
    <t>CE-20230002478091</t>
  </si>
  <si>
    <t>PAPEL TOALLA DE MANOS BLANCO EN Z 150 UNIDADES</t>
  </si>
  <si>
    <t>CE-20230002478092</t>
  </si>
  <si>
    <r>
      <t>CONTINENTAL TIRE ANDINA S.A.</t>
    </r>
    <r>
      <rPr>
        <sz val="11"/>
        <color rgb="FFA94442"/>
        <rFont val="Calibri"/>
        <family val="2"/>
        <scheme val="minor"/>
      </rPr>
      <t>(Mejor oferta)</t>
    </r>
  </si>
  <si>
    <t>*RESMA DE PAPEL BOND A4 DE 75 GR
MARCA: REPROPAL</t>
  </si>
  <si>
    <t>CHALECO MULTIFUNCIÓN SIN CINTA REFLECTIVA</t>
  </si>
  <si>
    <t xml:space="preserve">MOCHILA GRANDE LONETA                     </t>
  </si>
  <si>
    <t>CAMISETAS TIPO POLO MANGAS CORTAS</t>
  </si>
  <si>
    <t>BORDADOS DE ALTA CALIDAD DE HASTA 10 HILO</t>
  </si>
  <si>
    <t>MOCHILA GRANDE LONETA</t>
  </si>
  <si>
    <t>ASOCIACION DE PRODUCCION TEXTIL MARIA BERNARDA "ASOPRONARDA"</t>
  </si>
  <si>
    <t>1391844700001</t>
  </si>
  <si>
    <t xml:space="preserve"> CE-20230002461982</t>
  </si>
  <si>
    <t>PRENDAS DE PROTECCIÓN PARA LOS PROMOTORES PARA LA IMPLEMENTACION DE PROYECTO ENVEJECIENDO JUNTOS</t>
  </si>
  <si>
    <t>ASOCIACION
DE
PRODUCCION
TEXTIL
ARTESANOS
LA
ESPERANZA
ASOPROTEXZA</t>
  </si>
  <si>
    <t>1391839294001</t>
  </si>
  <si>
    <t>CE-20230002461175</t>
  </si>
  <si>
    <t>GORRA 6 PANELES 100% ALGODON
- TRANSPORTE</t>
  </si>
  <si>
    <t>ASOCIACION
DE
PRODUCCION
ARTESANOS
TEXTILEROS
MANABITAS</t>
  </si>
  <si>
    <t>1391827997001</t>
  </si>
  <si>
    <t>CE-20230002461174</t>
  </si>
  <si>
    <t>ASOCIACION DE
PRODUCCION
TEXTIL
EMPRENDEDORES
DE CHONE
ASOPROTEXEMPRE</t>
  </si>
  <si>
    <t>1391829299001</t>
  </si>
  <si>
    <t>CE-20230002461162</t>
  </si>
  <si>
    <t>CHOMPA CON MANGAS DESPRENDIBLES</t>
  </si>
  <si>
    <t>DISTRIBUIDORA LA CONDAMINE</t>
  </si>
  <si>
    <t>1715241525001</t>
  </si>
  <si>
    <t>CE-20230002462548</t>
  </si>
  <si>
    <t xml:space="preserve">GRAPADORA PEQUEÑA METALICA
</t>
  </si>
  <si>
    <t>CE-20230002462575</t>
  </si>
  <si>
    <t xml:space="preserve">*PERFORADORA DE ESCRITORIO PEQUEÑA
</t>
  </si>
  <si>
    <t>CE-20230002462720</t>
  </si>
  <si>
    <t xml:space="preserve">*RESALTADORES VARIOS COLORES
</t>
  </si>
  <si>
    <t>CE-20230002462744</t>
  </si>
  <si>
    <t xml:space="preserve">*CARPETAS PLASTICAS FANTASIA
</t>
  </si>
  <si>
    <t>CE-20230002462788</t>
  </si>
  <si>
    <t xml:space="preserve">*ESTILETE GRANDE
</t>
  </si>
  <si>
    <t>CE-20230002462933</t>
  </si>
  <si>
    <t xml:space="preserve">*MASKING DE 2 PULG. X 40 YARDAS
MULTIUSO
</t>
  </si>
  <si>
    <t>CE-20230002462957</t>
  </si>
  <si>
    <t xml:space="preserve">*MARCADOR PERMANENTE AZUL PUNTA
GRUESA
</t>
  </si>
  <si>
    <t>CE-20230002462962</t>
  </si>
  <si>
    <t xml:space="preserve">MARCADOR PERMANENTE NEGRO
PUNTA GRUESA
</t>
  </si>
  <si>
    <t>CE-20230002462956</t>
  </si>
  <si>
    <t>CARPETAS FOLDER DE
CARTULINA MANILA (VINCHA
INCLUIDA)</t>
  </si>
  <si>
    <t>CE-20230002462964</t>
  </si>
  <si>
    <t xml:space="preserve">*REGLA METALICA 30 CM
</t>
  </si>
  <si>
    <t>Jurado
Villagomez
Edison Ancizar</t>
  </si>
  <si>
    <t>1710059575001</t>
  </si>
  <si>
    <t>CE-20230002462999</t>
  </si>
  <si>
    <t xml:space="preserve">*FLASH MEMORY 32 GB
</t>
  </si>
  <si>
    <t>COMPAÑIA
GENERAL DE
COMERCIO
COGECOMSA
S. A.</t>
  </si>
  <si>
    <t>CE-20230002462577</t>
  </si>
  <si>
    <t>*CLIPS STANDAR 32 MM
METALICOS</t>
  </si>
  <si>
    <t>CE-20230002462578</t>
  </si>
  <si>
    <t>GRAPAS 26/6 CAJA DE 5000
U</t>
  </si>
  <si>
    <t>CE-20230002462629</t>
  </si>
  <si>
    <t>CE-20230002462722</t>
  </si>
  <si>
    <t>*ESFEROGRAFICO AZUL PUNTA
FINA</t>
  </si>
  <si>
    <t>CE-20230002462736</t>
  </si>
  <si>
    <t>ESFEROGRAFICO NEGRO PUNTA FINA</t>
  </si>
  <si>
    <t>CE-20230002462743</t>
  </si>
  <si>
    <t>ESFEROGRAFICO ROJO PUNTA FINA</t>
  </si>
  <si>
    <t>CE-20230002462745</t>
  </si>
  <si>
    <t>BORRADOR (GRANDE) PARA
LAPIZ</t>
  </si>
  <si>
    <t>CE-20230002462781</t>
  </si>
  <si>
    <t>*SACAPUNTAS PEQUENO
METALICO 1 SERVICIO</t>
  </si>
  <si>
    <t>CE-20230002462950</t>
  </si>
  <si>
    <t>SEPARADORES PLASTICOS A4
FUNDA 10 U</t>
  </si>
  <si>
    <t>CE-20230002462951</t>
  </si>
  <si>
    <t>ARCHIVADORES TAMAÑO
OFICIO LOMO 8 CMS</t>
  </si>
  <si>
    <t>CE-20230002462954</t>
  </si>
  <si>
    <t>CRAYONES ESCOLARES
JUMBO GIGANTE 12</t>
  </si>
  <si>
    <t>CE-20230002462955</t>
  </si>
  <si>
    <t>TIJERA GRANDE DE 8
PULG.</t>
  </si>
  <si>
    <t>TIJERA ESCOLAR PEQUEÑA DE 5 PULG.
PUNTA REDONDA</t>
  </si>
  <si>
    <t>CE-20230002462965</t>
  </si>
  <si>
    <t>AGENDAS EJECUTIVAS</t>
  </si>
  <si>
    <t>CE-20230002462966</t>
  </si>
  <si>
    <t>SEÑALADORES TIPO
BANDERITAS</t>
  </si>
  <si>
    <t>CE-20230002462967</t>
  </si>
  <si>
    <t>ESTILETE GRANDE</t>
  </si>
  <si>
    <t>CE-20230002462968</t>
  </si>
  <si>
    <t>TABLA PARA APUNTES</t>
  </si>
  <si>
    <t>CE-20230002462969</t>
  </si>
  <si>
    <t>PROTECTOR DE HOJAS
GRUESO A-4 X 100
UNIDADES</t>
  </si>
  <si>
    <t xml:space="preserve">CE-20230002462999 </t>
  </si>
  <si>
    <t>FLASH MEMORY 32 GB</t>
  </si>
  <si>
    <t>CE-20230002463000</t>
  </si>
  <si>
    <t>LAPIZ HB SIN GOMA CAJA
DE 12 UNIDADES</t>
  </si>
  <si>
    <t>CE-20230002463001</t>
  </si>
  <si>
    <t>MARCADORES ESCOLAR DE
12 COLORES PUNTA FINA</t>
  </si>
  <si>
    <t>CE-20230002467991</t>
  </si>
  <si>
    <t>*APRIETA PAPELES TIPO PINZA
41 MM</t>
  </si>
  <si>
    <t>CE-20230002467992</t>
  </si>
  <si>
    <t>ESFEROGRAFICO NEGRO PUNTA
FINA</t>
  </si>
  <si>
    <t>CE-20230002467993</t>
  </si>
  <si>
    <t>SOBRE PLASTICO CON
CORDON</t>
  </si>
  <si>
    <t>CE-20230002467994</t>
  </si>
  <si>
    <t>ESFEROGRAFICO ROJO PUNTA
FINA</t>
  </si>
  <si>
    <t>CE-20230002467995</t>
  </si>
  <si>
    <t>APRIETA PAPELES TIPO PINZA
32 MM</t>
  </si>
  <si>
    <t>CE-20230002467996</t>
  </si>
  <si>
    <t>*CARPETAS FOLDER DE
CARTULINA MANILA (VINCHA
INCLUIDA)</t>
  </si>
  <si>
    <t>CE-20230002467997</t>
  </si>
  <si>
    <t>PIZARRA LIQUIDA PEDESTAL
200 CM X 120 CM</t>
  </si>
  <si>
    <t>CE-20230002467998</t>
  </si>
  <si>
    <t>ESFEROGRAFICO AZUL PUNTA
FINA</t>
  </si>
  <si>
    <t>CE-20230002467999</t>
  </si>
  <si>
    <t>CINTA DE EMBALAJE
TRANSPARENTE 2 PULGADAS X
40 YDAS</t>
  </si>
  <si>
    <t>CE-20230002468000</t>
  </si>
  <si>
    <t>*RESALTADORES VARIOS
COLORES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</si>
</sst>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A9444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 applyFont="1"/>
    <xf numFmtId="0" fontId="1" fillId="0" borderId="6" xfId="0" applyFont="1" applyBorder="1" applyAlignment="1"/>
    <xf numFmtId="0" fontId="1" fillId="0" borderId="7" xfId="0" applyFont="1" applyBorder="1" applyAlignment="1"/>
    <xf numFmtId="0" fontId="0" fillId="0" borderId="7" xfId="0" applyFont="1" applyBorder="1" applyAlignment="1"/>
    <xf numFmtId="0" fontId="0" fillId="0" borderId="4" xfId="0" applyFont="1" applyBorder="1" applyAlignment="1"/>
    <xf numFmtId="0" fontId="0" fillId="0" borderId="0" xfId="0" applyFont="1" applyBorder="1" applyAlignment="1"/>
    <xf numFmtId="0" fontId="1" fillId="0" borderId="0" xfId="0" applyFont="1" applyBorder="1" applyAlignment="1">
      <alignment wrapText="1"/>
    </xf>
    <xf numFmtId="2" fontId="0" fillId="0" borderId="0" xfId="0" applyNumberFormat="1" applyBorder="1" applyAlignment="1"/>
    <xf numFmtId="0" fontId="0" fillId="0" borderId="0" xfId="0" applyFont="1" applyBorder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horizontal="center" vertical="top"/>
    </xf>
    <xf numFmtId="164" fontId="8" fillId="0" borderId="2" xfId="2" applyNumberFormat="1" applyFont="1" applyBorder="1"/>
    <xf numFmtId="0" fontId="3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15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0" borderId="2" xfId="0" applyFont="1" applyBorder="1"/>
    <xf numFmtId="0" fontId="2" fillId="0" borderId="27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/>
    </xf>
    <xf numFmtId="0" fontId="5" fillId="3" borderId="7" xfId="0" applyFont="1" applyFill="1" applyBorder="1" applyAlignment="1">
      <alignment horizontal="center" vertical="top"/>
    </xf>
    <xf numFmtId="0" fontId="5" fillId="3" borderId="8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7" xfId="0" applyFont="1" applyBorder="1" applyAlignment="1">
      <alignment horizontal="left" vertical="top"/>
    </xf>
    <xf numFmtId="0" fontId="5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1" fontId="13" fillId="7" borderId="26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2" fillId="0" borderId="13" xfId="0" applyFont="1" applyBorder="1" applyAlignment="1">
      <alignment horizontal="left" vertical="center" wrapText="1"/>
    </xf>
    <xf numFmtId="1" fontId="13" fillId="7" borderId="21" xfId="0" applyNumberFormat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 vertical="center" wrapText="1"/>
    </xf>
    <xf numFmtId="1" fontId="13" fillId="7" borderId="23" xfId="0" applyNumberFormat="1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1" fontId="13" fillId="7" borderId="22" xfId="0" applyNumberFormat="1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0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1" xfId="0" applyFont="1" applyBorder="1" applyAlignment="1">
      <alignment vertical="center" wrapText="1"/>
    </xf>
    <xf numFmtId="0" fontId="0" fillId="0" borderId="21" xfId="0" applyFont="1" applyBorder="1" applyAlignment="1">
      <alignment horizontal="center" vertical="center"/>
    </xf>
    <xf numFmtId="49" fontId="0" fillId="0" borderId="21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/>
    </xf>
    <xf numFmtId="0" fontId="0" fillId="0" borderId="26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 wrapText="1"/>
    </xf>
    <xf numFmtId="4" fontId="0" fillId="0" borderId="14" xfId="0" applyNumberFormat="1" applyFont="1" applyBorder="1" applyAlignment="1">
      <alignment horizontal="right" vertical="center" wrapText="1"/>
    </xf>
    <xf numFmtId="0" fontId="0" fillId="0" borderId="21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4" fontId="0" fillId="0" borderId="12" xfId="0" applyNumberFormat="1" applyFont="1" applyBorder="1" applyAlignment="1">
      <alignment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4" fontId="0" fillId="0" borderId="12" xfId="0" applyNumberFormat="1" applyFont="1" applyBorder="1" applyAlignment="1">
      <alignment horizontal="right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4" fontId="0" fillId="0" borderId="10" xfId="0" applyNumberFormat="1" applyFont="1" applyBorder="1" applyAlignment="1">
      <alignment horizontal="right" vertical="center" wrapText="1"/>
    </xf>
    <xf numFmtId="39" fontId="0" fillId="0" borderId="12" xfId="0" applyNumberFormat="1" applyFont="1" applyBorder="1" applyAlignment="1">
      <alignment horizontal="right" vertical="center" wrapText="1"/>
    </xf>
    <xf numFmtId="39" fontId="0" fillId="0" borderId="10" xfId="0" applyNumberFormat="1" applyFont="1" applyBorder="1" applyAlignment="1">
      <alignment horizontal="right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49" fontId="0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vertical="center" wrapText="1"/>
    </xf>
    <xf numFmtId="4" fontId="0" fillId="0" borderId="10" xfId="0" applyNumberFormat="1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4" fontId="0" fillId="0" borderId="12" xfId="0" applyNumberFormat="1" applyFont="1" applyBorder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4" fontId="0" fillId="0" borderId="10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12" fillId="0" borderId="26" xfId="0" applyNumberFormat="1" applyFont="1" applyBorder="1" applyAlignment="1">
      <alignment horizontal="right" vertical="center"/>
    </xf>
    <xf numFmtId="0" fontId="12" fillId="0" borderId="21" xfId="0" applyFont="1" applyBorder="1" applyAlignment="1">
      <alignment horizontal="right" vertical="center"/>
    </xf>
    <xf numFmtId="0" fontId="12" fillId="0" borderId="23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4" fontId="12" fillId="0" borderId="21" xfId="0" applyNumberFormat="1" applyFont="1" applyBorder="1" applyAlignment="1">
      <alignment horizontal="right" vertical="center"/>
    </xf>
    <xf numFmtId="4" fontId="12" fillId="0" borderId="22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7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2" fontId="9" fillId="0" borderId="10" xfId="0" applyNumberFormat="1" applyFont="1" applyBorder="1" applyAlignment="1"/>
    <xf numFmtId="164" fontId="9" fillId="0" borderId="2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 vertical="center"/>
    </xf>
    <xf numFmtId="0" fontId="3" fillId="6" borderId="8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8" borderId="2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3" fillId="0" borderId="7" xfId="0" applyFont="1" applyBorder="1"/>
    <xf numFmtId="0" fontId="0" fillId="0" borderId="28" xfId="0" applyFont="1" applyBorder="1" applyAlignment="1">
      <alignment horizontal="left" vertical="top" wrapText="1"/>
    </xf>
    <xf numFmtId="0" fontId="0" fillId="8" borderId="28" xfId="0" applyFont="1" applyFill="1" applyBorder="1" applyAlignment="1">
      <alignment horizontal="left" vertical="top" wrapText="1"/>
    </xf>
    <xf numFmtId="0" fontId="0" fillId="0" borderId="28" xfId="0" applyFont="1" applyFill="1" applyBorder="1" applyAlignment="1">
      <alignment horizontal="left" vertical="top" wrapText="1"/>
    </xf>
    <xf numFmtId="49" fontId="0" fillId="8" borderId="21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8" borderId="28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8" borderId="21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2" fontId="0" fillId="0" borderId="21" xfId="0" applyNumberFormat="1" applyFont="1" applyBorder="1" applyAlignment="1">
      <alignment horizontal="center" vertical="center"/>
    </xf>
    <xf numFmtId="2" fontId="0" fillId="8" borderId="21" xfId="0" applyNumberFormat="1" applyFont="1" applyFill="1" applyBorder="1" applyAlignment="1">
      <alignment horizontal="center" vertical="center"/>
    </xf>
    <xf numFmtId="2" fontId="0" fillId="0" borderId="21" xfId="0" applyNumberFormat="1" applyFont="1" applyFill="1" applyBorder="1" applyAlignment="1">
      <alignment horizontal="center" vertical="center"/>
    </xf>
    <xf numFmtId="2" fontId="0" fillId="0" borderId="22" xfId="0" applyNumberFormat="1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30" xfId="0" applyFont="1" applyBorder="1" applyAlignment="1">
      <alignment horizontal="left" vertical="top" wrapText="1"/>
    </xf>
    <xf numFmtId="49" fontId="0" fillId="0" borderId="20" xfId="0" applyNumberFormat="1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 wrapText="1"/>
    </xf>
    <xf numFmtId="2" fontId="0" fillId="0" borderId="20" xfId="0" applyNumberFormat="1" applyFont="1" applyBorder="1" applyAlignment="1">
      <alignment horizontal="center" vertical="center"/>
    </xf>
    <xf numFmtId="0" fontId="0" fillId="0" borderId="31" xfId="0" applyFont="1" applyFill="1" applyBorder="1" applyAlignment="1">
      <alignment horizontal="left" vertical="top" wrapText="1"/>
    </xf>
    <xf numFmtId="0" fontId="0" fillId="0" borderId="31" xfId="0" applyFont="1" applyFill="1" applyBorder="1" applyAlignment="1">
      <alignment horizontal="center" vertical="center"/>
    </xf>
    <xf numFmtId="0" fontId="0" fillId="0" borderId="28" xfId="0" applyFont="1" applyBorder="1" applyAlignment="1">
      <alignment vertical="center" wrapText="1"/>
    </xf>
    <xf numFmtId="1" fontId="0" fillId="0" borderId="21" xfId="1" applyNumberFormat="1" applyFont="1" applyBorder="1" applyAlignment="1">
      <alignment horizontal="center" vertical="center" wrapText="1"/>
    </xf>
    <xf numFmtId="49" fontId="0" fillId="0" borderId="21" xfId="1" applyNumberFormat="1" applyFont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43" fontId="0" fillId="0" borderId="21" xfId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9" fontId="0" fillId="0" borderId="26" xfId="1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3" fontId="0" fillId="0" borderId="26" xfId="1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1" fontId="0" fillId="0" borderId="23" xfId="1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3" xfId="0" applyFont="1" applyBorder="1" applyAlignment="1">
      <alignment vertical="center" wrapText="1"/>
    </xf>
    <xf numFmtId="43" fontId="0" fillId="0" borderId="23" xfId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tabSelected="1" topLeftCell="A112" zoomScale="80" zoomScaleNormal="80" workbookViewId="0">
      <selection activeCell="E110" sqref="E110"/>
    </sheetView>
  </sheetViews>
  <sheetFormatPr baseColWidth="10" defaultRowHeight="15" x14ac:dyDescent="0.25"/>
  <cols>
    <col min="1" max="1" width="11.42578125" style="60"/>
    <col min="2" max="2" width="24.5703125" customWidth="1"/>
    <col min="3" max="3" width="22.140625" style="29" customWidth="1"/>
    <col min="4" max="4" width="29.85546875" style="29" customWidth="1"/>
    <col min="5" max="5" width="51.28515625" customWidth="1"/>
    <col min="7" max="7" width="16.140625" customWidth="1"/>
    <col min="8" max="8" width="39.85546875" customWidth="1"/>
  </cols>
  <sheetData>
    <row r="1" spans="1:7" ht="15.75" thickBot="1" x14ac:dyDescent="0.3">
      <c r="A1" s="33" t="s">
        <v>9</v>
      </c>
      <c r="B1" s="34"/>
      <c r="C1" s="34"/>
      <c r="D1" s="34"/>
      <c r="E1" s="34"/>
      <c r="F1" s="34"/>
      <c r="G1" s="35"/>
    </row>
    <row r="2" spans="1:7" ht="15.75" thickBot="1" x14ac:dyDescent="0.3">
      <c r="A2" s="33" t="s">
        <v>29</v>
      </c>
      <c r="B2" s="34"/>
      <c r="C2" s="34"/>
      <c r="D2" s="34"/>
      <c r="E2" s="34"/>
      <c r="F2" s="34"/>
      <c r="G2" s="35"/>
    </row>
    <row r="3" spans="1:7" s="22" customFormat="1" ht="15.75" thickBot="1" x14ac:dyDescent="0.3">
      <c r="A3" s="56" t="s">
        <v>1</v>
      </c>
      <c r="B3" s="21" t="s">
        <v>2</v>
      </c>
      <c r="C3" s="21" t="s">
        <v>3</v>
      </c>
      <c r="D3" s="21" t="s">
        <v>4</v>
      </c>
      <c r="E3" s="23" t="s">
        <v>5</v>
      </c>
      <c r="F3" s="21" t="s">
        <v>6</v>
      </c>
      <c r="G3" s="21" t="s">
        <v>7</v>
      </c>
    </row>
    <row r="4" spans="1:7" s="83" customFormat="1" ht="45.95" customHeight="1" thickBot="1" x14ac:dyDescent="0.3">
      <c r="A4" s="61">
        <v>1</v>
      </c>
      <c r="B4" s="100" t="s">
        <v>32</v>
      </c>
      <c r="C4" s="101" t="s">
        <v>34</v>
      </c>
      <c r="D4" s="61" t="s">
        <v>33</v>
      </c>
      <c r="E4" s="102" t="s">
        <v>27</v>
      </c>
      <c r="F4" s="61">
        <v>1</v>
      </c>
      <c r="G4" s="103">
        <v>5998.5</v>
      </c>
    </row>
    <row r="5" spans="1:7" s="83" customFormat="1" ht="20.100000000000001" customHeight="1" x14ac:dyDescent="0.25">
      <c r="A5" s="104">
        <v>2</v>
      </c>
      <c r="B5" s="105" t="s">
        <v>35</v>
      </c>
      <c r="C5" s="106" t="s">
        <v>36</v>
      </c>
      <c r="D5" s="104" t="s">
        <v>37</v>
      </c>
      <c r="E5" s="85" t="s">
        <v>112</v>
      </c>
      <c r="F5" s="84">
        <v>22</v>
      </c>
      <c r="G5" s="107">
        <v>594.55999999999995</v>
      </c>
    </row>
    <row r="6" spans="1:7" s="83" customFormat="1" ht="20.100000000000001" customHeight="1" x14ac:dyDescent="0.25">
      <c r="A6" s="94"/>
      <c r="B6" s="99"/>
      <c r="C6" s="95"/>
      <c r="D6" s="94"/>
      <c r="E6" s="86" t="s">
        <v>115</v>
      </c>
      <c r="F6" s="93">
        <v>24</v>
      </c>
      <c r="G6" s="96"/>
    </row>
    <row r="7" spans="1:7" s="83" customFormat="1" ht="20.100000000000001" customHeight="1" thickBot="1" x14ac:dyDescent="0.3">
      <c r="A7" s="108"/>
      <c r="B7" s="109"/>
      <c r="C7" s="110"/>
      <c r="D7" s="108"/>
      <c r="E7" s="91" t="s">
        <v>114</v>
      </c>
      <c r="F7" s="111">
        <v>2</v>
      </c>
      <c r="G7" s="112"/>
    </row>
    <row r="8" spans="1:7" s="83" customFormat="1" ht="20.100000000000001" customHeight="1" x14ac:dyDescent="0.25">
      <c r="A8" s="104">
        <v>3</v>
      </c>
      <c r="B8" s="105" t="s">
        <v>38</v>
      </c>
      <c r="C8" s="106" t="s">
        <v>41</v>
      </c>
      <c r="D8" s="104" t="s">
        <v>39</v>
      </c>
      <c r="E8" s="85" t="s">
        <v>113</v>
      </c>
      <c r="F8" s="84">
        <v>200</v>
      </c>
      <c r="G8" s="113">
        <v>2626</v>
      </c>
    </row>
    <row r="9" spans="1:7" s="83" customFormat="1" ht="20.100000000000001" customHeight="1" thickBot="1" x14ac:dyDescent="0.3">
      <c r="A9" s="108"/>
      <c r="B9" s="109"/>
      <c r="C9" s="110"/>
      <c r="D9" s="108"/>
      <c r="E9" s="91" t="s">
        <v>83</v>
      </c>
      <c r="F9" s="111">
        <v>200</v>
      </c>
      <c r="G9" s="114"/>
    </row>
    <row r="10" spans="1:7" s="83" customFormat="1" ht="20.100000000000001" customHeight="1" x14ac:dyDescent="0.25">
      <c r="A10" s="120">
        <v>4</v>
      </c>
      <c r="B10" s="105" t="s">
        <v>40</v>
      </c>
      <c r="C10" s="121" t="s">
        <v>42</v>
      </c>
      <c r="D10" s="120" t="s">
        <v>43</v>
      </c>
      <c r="E10" s="85" t="s">
        <v>116</v>
      </c>
      <c r="F10" s="84">
        <v>120</v>
      </c>
      <c r="G10" s="122">
        <v>1575.6</v>
      </c>
    </row>
    <row r="11" spans="1:7" s="83" customFormat="1" ht="20.100000000000001" customHeight="1" thickBot="1" x14ac:dyDescent="0.3">
      <c r="A11" s="123"/>
      <c r="B11" s="109"/>
      <c r="C11" s="124"/>
      <c r="D11" s="123"/>
      <c r="E11" s="91" t="s">
        <v>83</v>
      </c>
      <c r="F11" s="111">
        <v>120</v>
      </c>
      <c r="G11" s="125"/>
    </row>
    <row r="12" spans="1:7" s="71" customFormat="1" ht="45.95" customHeight="1" thickBot="1" x14ac:dyDescent="0.3">
      <c r="A12" s="115">
        <v>5</v>
      </c>
      <c r="B12" s="116" t="s">
        <v>44</v>
      </c>
      <c r="C12" s="117" t="s">
        <v>22</v>
      </c>
      <c r="D12" s="115" t="s">
        <v>45</v>
      </c>
      <c r="E12" s="118" t="s">
        <v>111</v>
      </c>
      <c r="F12" s="115">
        <v>289</v>
      </c>
      <c r="G12" s="119">
        <v>849.66</v>
      </c>
    </row>
    <row r="13" spans="1:7" ht="19.5" thickBot="1" x14ac:dyDescent="0.3">
      <c r="A13" s="25" t="s">
        <v>0</v>
      </c>
      <c r="B13" s="26"/>
      <c r="C13" s="26"/>
      <c r="D13" s="26"/>
      <c r="E13" s="26"/>
      <c r="F13" s="27"/>
      <c r="G13" s="92">
        <v>11644.32</v>
      </c>
    </row>
    <row r="14" spans="1:7" ht="15.75" thickBot="1" x14ac:dyDescent="0.3">
      <c r="A14" s="57"/>
      <c r="B14" s="1"/>
      <c r="C14" s="28"/>
      <c r="D14" s="28"/>
      <c r="E14" s="1"/>
      <c r="F14" s="1"/>
      <c r="G14" s="1"/>
    </row>
    <row r="15" spans="1:7" ht="15.75" thickBot="1" x14ac:dyDescent="0.3">
      <c r="A15" s="14" t="s">
        <v>8</v>
      </c>
      <c r="B15" s="15"/>
      <c r="C15" s="16" t="s">
        <v>30</v>
      </c>
      <c r="D15" s="16"/>
      <c r="E15" s="1"/>
      <c r="F15" s="1"/>
      <c r="G15" s="1"/>
    </row>
    <row r="16" spans="1:7" x14ac:dyDescent="0.25">
      <c r="A16" s="57"/>
      <c r="B16" s="1"/>
      <c r="C16" s="138" t="s">
        <v>31</v>
      </c>
      <c r="D16" s="138"/>
      <c r="E16" s="1"/>
      <c r="F16" s="1"/>
      <c r="G16" s="1"/>
    </row>
    <row r="17" spans="1:7" x14ac:dyDescent="0.25">
      <c r="A17" s="57"/>
      <c r="B17" s="1"/>
      <c r="C17" s="9"/>
      <c r="D17" s="9"/>
      <c r="E17" s="1"/>
      <c r="F17" s="1"/>
      <c r="G17" s="1"/>
    </row>
    <row r="18" spans="1:7" ht="15.75" thickBot="1" x14ac:dyDescent="0.3">
      <c r="A18" s="57"/>
      <c r="B18" s="1"/>
      <c r="C18" s="28"/>
      <c r="D18" s="28"/>
      <c r="E18" s="1"/>
      <c r="F18" s="1"/>
      <c r="G18" s="1"/>
    </row>
    <row r="19" spans="1:7" ht="15.75" thickBot="1" x14ac:dyDescent="0.3">
      <c r="A19" s="38" t="s">
        <v>10</v>
      </c>
      <c r="B19" s="39"/>
      <c r="C19" s="39"/>
      <c r="D19" s="39"/>
      <c r="E19" s="39"/>
      <c r="F19" s="39"/>
      <c r="G19" s="150"/>
    </row>
    <row r="20" spans="1:7" ht="15.75" thickBot="1" x14ac:dyDescent="0.3">
      <c r="A20" s="40" t="s">
        <v>29</v>
      </c>
      <c r="B20" s="41"/>
      <c r="C20" s="41"/>
      <c r="D20" s="41"/>
      <c r="E20" s="41"/>
      <c r="F20" s="41"/>
      <c r="G20" s="151"/>
    </row>
    <row r="21" spans="1:7" ht="15.75" thickBot="1" x14ac:dyDescent="0.3">
      <c r="A21" s="58" t="s">
        <v>1</v>
      </c>
      <c r="B21" s="160" t="s">
        <v>2</v>
      </c>
      <c r="C21" s="23" t="s">
        <v>3</v>
      </c>
      <c r="D21" s="13" t="s">
        <v>4</v>
      </c>
      <c r="E21" s="23" t="s">
        <v>5</v>
      </c>
      <c r="F21" s="160" t="s">
        <v>6</v>
      </c>
      <c r="G21" s="42" t="s">
        <v>7</v>
      </c>
    </row>
    <row r="22" spans="1:7" s="71" customFormat="1" ht="45" customHeight="1" x14ac:dyDescent="0.25">
      <c r="A22" s="178">
        <v>1</v>
      </c>
      <c r="B22" s="179" t="s">
        <v>117</v>
      </c>
      <c r="C22" s="180" t="s">
        <v>118</v>
      </c>
      <c r="D22" s="181" t="s">
        <v>119</v>
      </c>
      <c r="E22" s="98" t="s">
        <v>120</v>
      </c>
      <c r="F22" s="182">
        <v>2</v>
      </c>
      <c r="G22" s="183">
        <f>+F22*14.64</f>
        <v>29.28</v>
      </c>
    </row>
    <row r="23" spans="1:7" s="71" customFormat="1" ht="45" customHeight="1" x14ac:dyDescent="0.25">
      <c r="A23" s="89">
        <v>2</v>
      </c>
      <c r="B23" s="161" t="s">
        <v>121</v>
      </c>
      <c r="C23" s="90" t="s">
        <v>122</v>
      </c>
      <c r="D23" s="167" t="s">
        <v>123</v>
      </c>
      <c r="E23" s="97" t="s">
        <v>124</v>
      </c>
      <c r="F23" s="167">
        <v>18</v>
      </c>
      <c r="G23" s="174">
        <f>+F23*3.66</f>
        <v>65.88</v>
      </c>
    </row>
    <row r="24" spans="1:7" s="71" customFormat="1" ht="45" customHeight="1" x14ac:dyDescent="0.25">
      <c r="A24" s="89">
        <v>3</v>
      </c>
      <c r="B24" s="161" t="s">
        <v>125</v>
      </c>
      <c r="C24" s="90" t="s">
        <v>126</v>
      </c>
      <c r="D24" s="167" t="s">
        <v>127</v>
      </c>
      <c r="E24" s="97" t="s">
        <v>24</v>
      </c>
      <c r="F24" s="167">
        <v>36</v>
      </c>
      <c r="G24" s="174">
        <f>+F24*14.64</f>
        <v>527.04</v>
      </c>
    </row>
    <row r="25" spans="1:7" s="71" customFormat="1" ht="45" customHeight="1" x14ac:dyDescent="0.25">
      <c r="A25" s="89">
        <v>4</v>
      </c>
      <c r="B25" s="161" t="s">
        <v>128</v>
      </c>
      <c r="C25" s="90" t="s">
        <v>129</v>
      </c>
      <c r="D25" s="167" t="s">
        <v>130</v>
      </c>
      <c r="E25" s="97" t="s">
        <v>131</v>
      </c>
      <c r="F25" s="167">
        <v>18</v>
      </c>
      <c r="G25" s="174">
        <f>+F25*31.06</f>
        <v>559.07999999999993</v>
      </c>
    </row>
    <row r="26" spans="1:7" ht="45" customHeight="1" x14ac:dyDescent="0.25">
      <c r="A26" s="89">
        <v>5</v>
      </c>
      <c r="B26" s="161" t="s">
        <v>132</v>
      </c>
      <c r="C26" s="90" t="s">
        <v>133</v>
      </c>
      <c r="D26" s="167" t="s">
        <v>134</v>
      </c>
      <c r="E26" s="97" t="s">
        <v>135</v>
      </c>
      <c r="F26" s="167">
        <v>192</v>
      </c>
      <c r="G26" s="174">
        <f>+F26*1.8</f>
        <v>345.6</v>
      </c>
    </row>
    <row r="27" spans="1:7" ht="45" customHeight="1" x14ac:dyDescent="0.25">
      <c r="A27" s="89">
        <v>6</v>
      </c>
      <c r="B27" s="161" t="s">
        <v>132</v>
      </c>
      <c r="C27" s="90" t="s">
        <v>133</v>
      </c>
      <c r="D27" s="167" t="s">
        <v>136</v>
      </c>
      <c r="E27" s="97" t="s">
        <v>137</v>
      </c>
      <c r="F27" s="167">
        <v>192</v>
      </c>
      <c r="G27" s="174">
        <f>+F27*1.62</f>
        <v>311.04000000000002</v>
      </c>
    </row>
    <row r="28" spans="1:7" ht="45" customHeight="1" x14ac:dyDescent="0.25">
      <c r="A28" s="89">
        <v>7</v>
      </c>
      <c r="B28" s="161" t="s">
        <v>132</v>
      </c>
      <c r="C28" s="90" t="s">
        <v>133</v>
      </c>
      <c r="D28" s="167" t="s">
        <v>138</v>
      </c>
      <c r="E28" s="97" t="s">
        <v>139</v>
      </c>
      <c r="F28" s="167">
        <v>192</v>
      </c>
      <c r="G28" s="174">
        <f>+F28*0.44</f>
        <v>84.48</v>
      </c>
    </row>
    <row r="29" spans="1:7" ht="45" customHeight="1" x14ac:dyDescent="0.25">
      <c r="A29" s="89">
        <v>8</v>
      </c>
      <c r="B29" s="161" t="s">
        <v>132</v>
      </c>
      <c r="C29" s="90" t="s">
        <v>133</v>
      </c>
      <c r="D29" s="167" t="s">
        <v>140</v>
      </c>
      <c r="E29" s="97" t="s">
        <v>141</v>
      </c>
      <c r="F29" s="167">
        <v>3840</v>
      </c>
      <c r="G29" s="174">
        <v>690.81</v>
      </c>
    </row>
    <row r="30" spans="1:7" ht="45" customHeight="1" x14ac:dyDescent="0.25">
      <c r="A30" s="89">
        <v>9</v>
      </c>
      <c r="B30" s="161" t="s">
        <v>132</v>
      </c>
      <c r="C30" s="90" t="s">
        <v>133</v>
      </c>
      <c r="D30" s="167" t="s">
        <v>142</v>
      </c>
      <c r="E30" s="97" t="s">
        <v>143</v>
      </c>
      <c r="F30" s="167">
        <v>192</v>
      </c>
      <c r="G30" s="174">
        <f>+F30*0.282</f>
        <v>54.143999999999991</v>
      </c>
    </row>
    <row r="31" spans="1:7" ht="45" customHeight="1" x14ac:dyDescent="0.25">
      <c r="A31" s="89">
        <v>10</v>
      </c>
      <c r="B31" s="161" t="s">
        <v>132</v>
      </c>
      <c r="C31" s="90" t="s">
        <v>133</v>
      </c>
      <c r="D31" s="167" t="s">
        <v>144</v>
      </c>
      <c r="E31" s="97" t="s">
        <v>145</v>
      </c>
      <c r="F31" s="167">
        <v>190</v>
      </c>
      <c r="G31" s="174">
        <f>+F31*1.08</f>
        <v>205.20000000000002</v>
      </c>
    </row>
    <row r="32" spans="1:7" ht="45" customHeight="1" x14ac:dyDescent="0.25">
      <c r="A32" s="89">
        <v>11</v>
      </c>
      <c r="B32" s="161" t="s">
        <v>132</v>
      </c>
      <c r="C32" s="90" t="s">
        <v>133</v>
      </c>
      <c r="D32" s="167" t="s">
        <v>146</v>
      </c>
      <c r="E32" s="97" t="s">
        <v>147</v>
      </c>
      <c r="F32" s="167">
        <v>960</v>
      </c>
      <c r="G32" s="174">
        <f>+F32*0.36</f>
        <v>345.59999999999997</v>
      </c>
    </row>
    <row r="33" spans="1:7" ht="45" customHeight="1" x14ac:dyDescent="0.25">
      <c r="A33" s="89">
        <v>12</v>
      </c>
      <c r="B33" s="161" t="s">
        <v>132</v>
      </c>
      <c r="C33" s="90" t="s">
        <v>133</v>
      </c>
      <c r="D33" s="167" t="s">
        <v>148</v>
      </c>
      <c r="E33" s="97" t="s">
        <v>149</v>
      </c>
      <c r="F33" s="167">
        <v>960</v>
      </c>
      <c r="G33" s="174">
        <f>+F33*0.36</f>
        <v>345.59999999999997</v>
      </c>
    </row>
    <row r="34" spans="1:7" ht="45" customHeight="1" x14ac:dyDescent="0.25">
      <c r="A34" s="89">
        <v>13</v>
      </c>
      <c r="B34" s="161" t="s">
        <v>132</v>
      </c>
      <c r="C34" s="90" t="s">
        <v>133</v>
      </c>
      <c r="D34" s="167" t="s">
        <v>150</v>
      </c>
      <c r="E34" s="97" t="s">
        <v>151</v>
      </c>
      <c r="F34" s="167">
        <v>100</v>
      </c>
      <c r="G34" s="174">
        <f>+F34*11.7</f>
        <v>1170</v>
      </c>
    </row>
    <row r="35" spans="1:7" ht="45" customHeight="1" x14ac:dyDescent="0.25">
      <c r="A35" s="89">
        <v>13</v>
      </c>
      <c r="B35" s="161" t="s">
        <v>132</v>
      </c>
      <c r="C35" s="90" t="s">
        <v>133</v>
      </c>
      <c r="D35" s="167" t="s">
        <v>152</v>
      </c>
      <c r="E35" s="97" t="s">
        <v>153</v>
      </c>
      <c r="F35" s="167">
        <v>192</v>
      </c>
      <c r="G35" s="174">
        <f>+F35*0.46</f>
        <v>88.320000000000007</v>
      </c>
    </row>
    <row r="36" spans="1:7" ht="45" customHeight="1" x14ac:dyDescent="0.25">
      <c r="A36" s="89">
        <v>14</v>
      </c>
      <c r="B36" s="161" t="s">
        <v>154</v>
      </c>
      <c r="C36" s="90" t="s">
        <v>155</v>
      </c>
      <c r="D36" s="167" t="s">
        <v>156</v>
      </c>
      <c r="E36" s="97" t="s">
        <v>157</v>
      </c>
      <c r="F36" s="167">
        <v>192</v>
      </c>
      <c r="G36" s="174">
        <f>+F36*3.495</f>
        <v>671.04</v>
      </c>
    </row>
    <row r="37" spans="1:7" ht="45" customHeight="1" x14ac:dyDescent="0.25">
      <c r="A37" s="89">
        <v>15</v>
      </c>
      <c r="B37" s="161" t="s">
        <v>158</v>
      </c>
      <c r="C37" s="90" t="s">
        <v>22</v>
      </c>
      <c r="D37" s="167" t="s">
        <v>159</v>
      </c>
      <c r="E37" s="97" t="s">
        <v>160</v>
      </c>
      <c r="F37" s="167">
        <v>192</v>
      </c>
      <c r="G37" s="174">
        <f>+F37*0.185</f>
        <v>35.519999999999996</v>
      </c>
    </row>
    <row r="38" spans="1:7" ht="45" customHeight="1" x14ac:dyDescent="0.25">
      <c r="A38" s="89">
        <v>16</v>
      </c>
      <c r="B38" s="161" t="s">
        <v>158</v>
      </c>
      <c r="C38" s="90" t="s">
        <v>22</v>
      </c>
      <c r="D38" s="167" t="s">
        <v>161</v>
      </c>
      <c r="E38" s="97" t="s">
        <v>162</v>
      </c>
      <c r="F38" s="167">
        <v>192</v>
      </c>
      <c r="G38" s="174">
        <f>+F38*0.6</f>
        <v>115.19999999999999</v>
      </c>
    </row>
    <row r="39" spans="1:7" ht="45" customHeight="1" x14ac:dyDescent="0.25">
      <c r="A39" s="89">
        <v>17</v>
      </c>
      <c r="B39" s="161" t="s">
        <v>158</v>
      </c>
      <c r="C39" s="90" t="s">
        <v>22</v>
      </c>
      <c r="D39" s="167" t="s">
        <v>163</v>
      </c>
      <c r="E39" s="97" t="s">
        <v>23</v>
      </c>
      <c r="F39" s="167">
        <v>192</v>
      </c>
      <c r="G39" s="174">
        <f>+F39*0.32</f>
        <v>61.44</v>
      </c>
    </row>
    <row r="40" spans="1:7" ht="45" customHeight="1" x14ac:dyDescent="0.25">
      <c r="A40" s="89">
        <v>18</v>
      </c>
      <c r="B40" s="161" t="s">
        <v>158</v>
      </c>
      <c r="C40" s="90" t="s">
        <v>22</v>
      </c>
      <c r="D40" s="167" t="s">
        <v>164</v>
      </c>
      <c r="E40" s="97" t="s">
        <v>165</v>
      </c>
      <c r="F40" s="167">
        <v>192</v>
      </c>
      <c r="G40" s="174">
        <f>+F40*0.18</f>
        <v>34.56</v>
      </c>
    </row>
    <row r="41" spans="1:7" ht="45" customHeight="1" x14ac:dyDescent="0.25">
      <c r="A41" s="89">
        <v>19</v>
      </c>
      <c r="B41" s="161" t="s">
        <v>158</v>
      </c>
      <c r="C41" s="90" t="s">
        <v>22</v>
      </c>
      <c r="D41" s="167" t="s">
        <v>166</v>
      </c>
      <c r="E41" s="97" t="s">
        <v>167</v>
      </c>
      <c r="F41" s="167">
        <v>192</v>
      </c>
      <c r="G41" s="174">
        <f>+F41*0.18</f>
        <v>34.56</v>
      </c>
    </row>
    <row r="42" spans="1:7" ht="45" customHeight="1" x14ac:dyDescent="0.25">
      <c r="A42" s="89">
        <v>20</v>
      </c>
      <c r="B42" s="161" t="s">
        <v>158</v>
      </c>
      <c r="C42" s="90" t="s">
        <v>22</v>
      </c>
      <c r="D42" s="167" t="s">
        <v>168</v>
      </c>
      <c r="E42" s="97" t="s">
        <v>169</v>
      </c>
      <c r="F42" s="167">
        <v>192</v>
      </c>
      <c r="G42" s="174">
        <f>+F42*0.18</f>
        <v>34.56</v>
      </c>
    </row>
    <row r="43" spans="1:7" ht="45" customHeight="1" x14ac:dyDescent="0.25">
      <c r="A43" s="89">
        <v>21</v>
      </c>
      <c r="B43" s="161" t="s">
        <v>158</v>
      </c>
      <c r="C43" s="90" t="s">
        <v>22</v>
      </c>
      <c r="D43" s="167" t="s">
        <v>170</v>
      </c>
      <c r="E43" s="97" t="s">
        <v>171</v>
      </c>
      <c r="F43" s="167">
        <v>192</v>
      </c>
      <c r="G43" s="174">
        <f>+F43*0.142</f>
        <v>27.263999999999996</v>
      </c>
    </row>
    <row r="44" spans="1:7" s="29" customFormat="1" ht="45" customHeight="1" x14ac:dyDescent="0.25">
      <c r="A44" s="89">
        <v>22</v>
      </c>
      <c r="B44" s="161" t="s">
        <v>158</v>
      </c>
      <c r="C44" s="90" t="s">
        <v>22</v>
      </c>
      <c r="D44" s="167" t="s">
        <v>172</v>
      </c>
      <c r="E44" s="97" t="s">
        <v>173</v>
      </c>
      <c r="F44" s="167">
        <v>192</v>
      </c>
      <c r="G44" s="174">
        <f>+F44*0.118</f>
        <v>22.655999999999999</v>
      </c>
    </row>
    <row r="45" spans="1:7" s="20" customFormat="1" ht="45" customHeight="1" x14ac:dyDescent="0.25">
      <c r="A45" s="89">
        <v>23</v>
      </c>
      <c r="B45" s="161" t="s">
        <v>158</v>
      </c>
      <c r="C45" s="90" t="s">
        <v>22</v>
      </c>
      <c r="D45" s="167" t="s">
        <v>174</v>
      </c>
      <c r="E45" s="97" t="s">
        <v>175</v>
      </c>
      <c r="F45" s="167">
        <v>192</v>
      </c>
      <c r="G45" s="174">
        <f>+F45*0.37</f>
        <v>71.039999999999992</v>
      </c>
    </row>
    <row r="46" spans="1:7" s="20" customFormat="1" ht="45" customHeight="1" x14ac:dyDescent="0.25">
      <c r="A46" s="89">
        <v>24</v>
      </c>
      <c r="B46" s="161" t="s">
        <v>158</v>
      </c>
      <c r="C46" s="90" t="s">
        <v>22</v>
      </c>
      <c r="D46" s="167" t="s">
        <v>176</v>
      </c>
      <c r="E46" s="97" t="s">
        <v>177</v>
      </c>
      <c r="F46" s="167">
        <v>192</v>
      </c>
      <c r="G46" s="174">
        <f t="shared" ref="G46" si="0">+F46*0.32</f>
        <v>61.44</v>
      </c>
    </row>
    <row r="47" spans="1:7" s="20" customFormat="1" ht="45" customHeight="1" x14ac:dyDescent="0.25">
      <c r="A47" s="89">
        <v>25</v>
      </c>
      <c r="B47" s="161" t="s">
        <v>158</v>
      </c>
      <c r="C47" s="90" t="s">
        <v>22</v>
      </c>
      <c r="D47" s="167" t="s">
        <v>178</v>
      </c>
      <c r="E47" s="97" t="s">
        <v>179</v>
      </c>
      <c r="F47" s="167">
        <v>192</v>
      </c>
      <c r="G47" s="174">
        <f>+F47*1.33</f>
        <v>255.36</v>
      </c>
    </row>
    <row r="48" spans="1:7" s="20" customFormat="1" ht="45" customHeight="1" x14ac:dyDescent="0.25">
      <c r="A48" s="89">
        <v>26</v>
      </c>
      <c r="B48" s="161" t="s">
        <v>158</v>
      </c>
      <c r="C48" s="90" t="s">
        <v>22</v>
      </c>
      <c r="D48" s="167" t="s">
        <v>180</v>
      </c>
      <c r="E48" s="97" t="s">
        <v>181</v>
      </c>
      <c r="F48" s="167">
        <v>192</v>
      </c>
      <c r="G48" s="174">
        <f>+F48*0.8</f>
        <v>153.60000000000002</v>
      </c>
    </row>
    <row r="49" spans="1:8" s="20" customFormat="1" ht="45" customHeight="1" x14ac:dyDescent="0.25">
      <c r="A49" s="89">
        <v>27</v>
      </c>
      <c r="B49" s="161" t="s">
        <v>158</v>
      </c>
      <c r="C49" s="90" t="s">
        <v>22</v>
      </c>
      <c r="D49" s="167" t="s">
        <v>150</v>
      </c>
      <c r="E49" s="97" t="s">
        <v>182</v>
      </c>
      <c r="F49" s="167">
        <v>1920</v>
      </c>
      <c r="G49" s="174">
        <f>+F49*0.27</f>
        <v>518.40000000000009</v>
      </c>
    </row>
    <row r="50" spans="1:8" s="20" customFormat="1" ht="45" customHeight="1" x14ac:dyDescent="0.25">
      <c r="A50" s="89">
        <v>28</v>
      </c>
      <c r="B50" s="161" t="s">
        <v>158</v>
      </c>
      <c r="C50" s="90" t="s">
        <v>22</v>
      </c>
      <c r="D50" s="167" t="s">
        <v>183</v>
      </c>
      <c r="E50" s="97" t="s">
        <v>184</v>
      </c>
      <c r="F50" s="167">
        <v>192</v>
      </c>
      <c r="G50" s="174">
        <f>+F50*5.395</f>
        <v>1035.8399999999999</v>
      </c>
    </row>
    <row r="51" spans="1:8" s="20" customFormat="1" ht="45" customHeight="1" x14ac:dyDescent="0.25">
      <c r="A51" s="89">
        <v>29</v>
      </c>
      <c r="B51" s="161" t="s">
        <v>158</v>
      </c>
      <c r="C51" s="90" t="s">
        <v>22</v>
      </c>
      <c r="D51" s="167" t="s">
        <v>185</v>
      </c>
      <c r="E51" s="97" t="s">
        <v>186</v>
      </c>
      <c r="F51" s="167">
        <v>192</v>
      </c>
      <c r="G51" s="174">
        <f>+F51*0.4</f>
        <v>76.800000000000011</v>
      </c>
    </row>
    <row r="52" spans="1:8" s="20" customFormat="1" ht="45" customHeight="1" x14ac:dyDescent="0.25">
      <c r="A52" s="89">
        <v>30</v>
      </c>
      <c r="B52" s="161" t="s">
        <v>158</v>
      </c>
      <c r="C52" s="90" t="s">
        <v>22</v>
      </c>
      <c r="D52" s="167" t="s">
        <v>187</v>
      </c>
      <c r="E52" s="97" t="s">
        <v>188</v>
      </c>
      <c r="F52" s="167">
        <v>192</v>
      </c>
      <c r="G52" s="174">
        <f>+F52*0.4</f>
        <v>76.800000000000011</v>
      </c>
    </row>
    <row r="53" spans="1:8" s="20" customFormat="1" ht="45" customHeight="1" x14ac:dyDescent="0.25">
      <c r="A53" s="89">
        <v>31</v>
      </c>
      <c r="B53" s="161" t="s">
        <v>158</v>
      </c>
      <c r="C53" s="90" t="s">
        <v>22</v>
      </c>
      <c r="D53" s="167" t="s">
        <v>189</v>
      </c>
      <c r="E53" s="97" t="s">
        <v>190</v>
      </c>
      <c r="F53" s="167">
        <v>192</v>
      </c>
      <c r="G53" s="174">
        <f>+F53*0.82</f>
        <v>157.44</v>
      </c>
    </row>
    <row r="54" spans="1:8" ht="45" customHeight="1" x14ac:dyDescent="0.25">
      <c r="A54" s="89">
        <v>32</v>
      </c>
      <c r="B54" s="161" t="s">
        <v>158</v>
      </c>
      <c r="C54" s="90" t="s">
        <v>22</v>
      </c>
      <c r="D54" s="167" t="s">
        <v>191</v>
      </c>
      <c r="E54" s="97" t="s">
        <v>192</v>
      </c>
      <c r="F54" s="167">
        <v>191</v>
      </c>
      <c r="G54" s="174">
        <f>+F54*7</f>
        <v>1337</v>
      </c>
    </row>
    <row r="55" spans="1:8" ht="45" customHeight="1" x14ac:dyDescent="0.25">
      <c r="A55" s="157">
        <v>33</v>
      </c>
      <c r="B55" s="162" t="s">
        <v>158</v>
      </c>
      <c r="C55" s="164" t="s">
        <v>22</v>
      </c>
      <c r="D55" s="168" t="s">
        <v>193</v>
      </c>
      <c r="E55" s="170" t="s">
        <v>194</v>
      </c>
      <c r="F55" s="168">
        <v>192</v>
      </c>
      <c r="G55" s="175">
        <f>+F55*1.52</f>
        <v>291.84000000000003</v>
      </c>
    </row>
    <row r="56" spans="1:8" ht="45" customHeight="1" x14ac:dyDescent="0.25">
      <c r="A56" s="157">
        <v>34</v>
      </c>
      <c r="B56" s="162" t="s">
        <v>158</v>
      </c>
      <c r="C56" s="164" t="s">
        <v>22</v>
      </c>
      <c r="D56" s="168" t="s">
        <v>195</v>
      </c>
      <c r="E56" s="170" t="s">
        <v>196</v>
      </c>
      <c r="F56" s="168">
        <v>192</v>
      </c>
      <c r="G56" s="175">
        <f>+F56*3.495</f>
        <v>671.04</v>
      </c>
    </row>
    <row r="57" spans="1:8" ht="45" customHeight="1" x14ac:dyDescent="0.25">
      <c r="A57" s="158">
        <v>35</v>
      </c>
      <c r="B57" s="163" t="s">
        <v>158</v>
      </c>
      <c r="C57" s="165" t="s">
        <v>22</v>
      </c>
      <c r="D57" s="169" t="s">
        <v>197</v>
      </c>
      <c r="E57" s="171" t="s">
        <v>198</v>
      </c>
      <c r="F57" s="169">
        <v>192</v>
      </c>
      <c r="G57" s="176">
        <f>+F57*0.95</f>
        <v>182.39999999999998</v>
      </c>
    </row>
    <row r="58" spans="1:8" ht="45" customHeight="1" x14ac:dyDescent="0.25">
      <c r="A58" s="158">
        <v>36</v>
      </c>
      <c r="B58" s="163" t="s">
        <v>158</v>
      </c>
      <c r="C58" s="165" t="s">
        <v>22</v>
      </c>
      <c r="D58" s="169" t="s">
        <v>199</v>
      </c>
      <c r="E58" s="171" t="s">
        <v>200</v>
      </c>
      <c r="F58" s="169">
        <v>1</v>
      </c>
      <c r="G58" s="176">
        <f>+F58*1.2788</f>
        <v>1.2787999999999999</v>
      </c>
      <c r="H58" s="10"/>
    </row>
    <row r="59" spans="1:8" ht="45" customHeight="1" x14ac:dyDescent="0.25">
      <c r="A59" s="158">
        <v>37</v>
      </c>
      <c r="B59" s="163" t="s">
        <v>158</v>
      </c>
      <c r="C59" s="165" t="s">
        <v>22</v>
      </c>
      <c r="D59" s="169" t="s">
        <v>201</v>
      </c>
      <c r="E59" s="171" t="s">
        <v>202</v>
      </c>
      <c r="F59" s="169">
        <v>72</v>
      </c>
      <c r="G59" s="176">
        <v>0.18</v>
      </c>
      <c r="H59" s="11"/>
    </row>
    <row r="60" spans="1:8" ht="45" customHeight="1" x14ac:dyDescent="0.25">
      <c r="A60" s="158">
        <v>38</v>
      </c>
      <c r="B60" s="163" t="s">
        <v>158</v>
      </c>
      <c r="C60" s="165" t="s">
        <v>22</v>
      </c>
      <c r="D60" s="169" t="s">
        <v>203</v>
      </c>
      <c r="E60" s="171" t="s">
        <v>204</v>
      </c>
      <c r="F60" s="169">
        <v>90</v>
      </c>
      <c r="G60" s="176">
        <f>+F60*0.42</f>
        <v>37.799999999999997</v>
      </c>
    </row>
    <row r="61" spans="1:8" ht="45" customHeight="1" x14ac:dyDescent="0.25">
      <c r="A61" s="158">
        <v>39</v>
      </c>
      <c r="B61" s="163" t="s">
        <v>158</v>
      </c>
      <c r="C61" s="165" t="s">
        <v>22</v>
      </c>
      <c r="D61" s="169" t="s">
        <v>205</v>
      </c>
      <c r="E61" s="171" t="s">
        <v>206</v>
      </c>
      <c r="F61" s="169">
        <v>72</v>
      </c>
      <c r="G61" s="176">
        <f>+F61*0.18</f>
        <v>12.959999999999999</v>
      </c>
    </row>
    <row r="62" spans="1:8" ht="45" customHeight="1" x14ac:dyDescent="0.25">
      <c r="A62" s="158">
        <v>40</v>
      </c>
      <c r="B62" s="163" t="s">
        <v>158</v>
      </c>
      <c r="C62" s="165" t="s">
        <v>22</v>
      </c>
      <c r="D62" s="169" t="s">
        <v>207</v>
      </c>
      <c r="E62" s="171" t="s">
        <v>208</v>
      </c>
      <c r="F62" s="169">
        <v>1</v>
      </c>
      <c r="G62" s="176">
        <f>+F62*0.7782</f>
        <v>0.7782</v>
      </c>
    </row>
    <row r="63" spans="1:8" s="71" customFormat="1" ht="45" customHeight="1" x14ac:dyDescent="0.25">
      <c r="A63" s="158">
        <v>41</v>
      </c>
      <c r="B63" s="163" t="s">
        <v>158</v>
      </c>
      <c r="C63" s="165" t="s">
        <v>22</v>
      </c>
      <c r="D63" s="169" t="s">
        <v>209</v>
      </c>
      <c r="E63" s="171" t="s">
        <v>210</v>
      </c>
      <c r="F63" s="169">
        <v>100</v>
      </c>
      <c r="G63" s="176">
        <f>+F63*0.117</f>
        <v>11.700000000000001</v>
      </c>
    </row>
    <row r="64" spans="1:8" s="71" customFormat="1" ht="45" customHeight="1" x14ac:dyDescent="0.25">
      <c r="A64" s="158">
        <v>42</v>
      </c>
      <c r="B64" s="163" t="s">
        <v>158</v>
      </c>
      <c r="C64" s="165" t="s">
        <v>22</v>
      </c>
      <c r="D64" s="169" t="s">
        <v>211</v>
      </c>
      <c r="E64" s="171" t="s">
        <v>212</v>
      </c>
      <c r="F64" s="169">
        <v>1</v>
      </c>
      <c r="G64" s="176">
        <v>112</v>
      </c>
    </row>
    <row r="65" spans="1:7" s="71" customFormat="1" ht="45" customHeight="1" x14ac:dyDescent="0.25">
      <c r="A65" s="158">
        <v>43</v>
      </c>
      <c r="B65" s="163" t="s">
        <v>158</v>
      </c>
      <c r="C65" s="165" t="s">
        <v>22</v>
      </c>
      <c r="D65" s="169" t="s">
        <v>213</v>
      </c>
      <c r="E65" s="171" t="s">
        <v>214</v>
      </c>
      <c r="F65" s="169">
        <v>72</v>
      </c>
      <c r="G65" s="176">
        <f>+F65*0.18</f>
        <v>12.959999999999999</v>
      </c>
    </row>
    <row r="66" spans="1:7" s="71" customFormat="1" ht="45" customHeight="1" x14ac:dyDescent="0.25">
      <c r="A66" s="158">
        <v>44</v>
      </c>
      <c r="B66" s="163" t="s">
        <v>158</v>
      </c>
      <c r="C66" s="165" t="s">
        <v>22</v>
      </c>
      <c r="D66" s="169" t="s">
        <v>215</v>
      </c>
      <c r="E66" s="171" t="s">
        <v>216</v>
      </c>
      <c r="F66" s="169">
        <v>18</v>
      </c>
      <c r="G66" s="176">
        <f>+F66*0.39</f>
        <v>7.0200000000000005</v>
      </c>
    </row>
    <row r="67" spans="1:7" s="71" customFormat="1" ht="45" customHeight="1" thickBot="1" x14ac:dyDescent="0.3">
      <c r="A67" s="159">
        <v>45</v>
      </c>
      <c r="B67" s="184" t="s">
        <v>158</v>
      </c>
      <c r="C67" s="166" t="s">
        <v>22</v>
      </c>
      <c r="D67" s="185" t="s">
        <v>217</v>
      </c>
      <c r="E67" s="172" t="s">
        <v>218</v>
      </c>
      <c r="F67" s="185">
        <v>36</v>
      </c>
      <c r="G67" s="177">
        <f>+F67*0.46</f>
        <v>16.560000000000002</v>
      </c>
    </row>
    <row r="68" spans="1:7" s="71" customFormat="1" ht="20.25" customHeight="1" thickBot="1" x14ac:dyDescent="0.3">
      <c r="A68" s="154" t="s">
        <v>0</v>
      </c>
      <c r="B68" s="155"/>
      <c r="C68" s="155"/>
      <c r="D68" s="155"/>
      <c r="E68" s="156"/>
      <c r="F68" s="5"/>
      <c r="G68" s="147">
        <f>SUM(G22:G67)</f>
        <v>10961.111000000001</v>
      </c>
    </row>
    <row r="69" spans="1:7" s="71" customFormat="1" ht="21" customHeight="1" thickBot="1" x14ac:dyDescent="0.3">
      <c r="A69" s="59"/>
      <c r="B69" s="6"/>
      <c r="C69" s="9"/>
      <c r="D69" s="9"/>
      <c r="E69" s="7"/>
      <c r="F69" s="6"/>
      <c r="G69" s="8"/>
    </row>
    <row r="70" spans="1:7" s="71" customFormat="1" ht="21" customHeight="1" thickBot="1" x14ac:dyDescent="0.3">
      <c r="A70" s="14" t="s">
        <v>8</v>
      </c>
      <c r="B70" s="15"/>
      <c r="C70" s="139" t="s">
        <v>19</v>
      </c>
      <c r="D70" s="16"/>
      <c r="E70" s="7"/>
      <c r="F70" s="6"/>
      <c r="G70" s="8"/>
    </row>
    <row r="71" spans="1:7" s="71" customFormat="1" ht="19.5" customHeight="1" x14ac:dyDescent="0.25">
      <c r="A71" s="57"/>
      <c r="B71" s="1"/>
      <c r="C71" s="138" t="s">
        <v>11</v>
      </c>
      <c r="D71" s="138"/>
      <c r="E71" s="7"/>
      <c r="F71" s="6"/>
      <c r="G71" s="8"/>
    </row>
    <row r="72" spans="1:7" s="71" customFormat="1" ht="19.5" customHeight="1" x14ac:dyDescent="0.25">
      <c r="A72" s="57"/>
      <c r="B72" s="1"/>
      <c r="C72" s="146"/>
      <c r="D72" s="146"/>
      <c r="E72" s="7"/>
      <c r="F72" s="6"/>
      <c r="G72" s="8"/>
    </row>
    <row r="73" spans="1:7" ht="15.75" thickBot="1" x14ac:dyDescent="0.3">
      <c r="A73" s="57"/>
      <c r="B73" s="1"/>
      <c r="C73" s="28"/>
      <c r="D73" s="28"/>
      <c r="E73" s="1"/>
      <c r="F73" s="1"/>
      <c r="G73" s="1"/>
    </row>
    <row r="74" spans="1:7" ht="15.75" thickBot="1" x14ac:dyDescent="0.3">
      <c r="A74" s="30" t="s">
        <v>12</v>
      </c>
      <c r="B74" s="31"/>
      <c r="C74" s="31"/>
      <c r="D74" s="31"/>
      <c r="E74" s="31"/>
      <c r="F74" s="31"/>
      <c r="G74" s="32"/>
    </row>
    <row r="75" spans="1:7" ht="15.75" thickBot="1" x14ac:dyDescent="0.3">
      <c r="A75" s="30" t="s">
        <v>46</v>
      </c>
      <c r="B75" s="31"/>
      <c r="C75" s="31"/>
      <c r="D75" s="31"/>
      <c r="E75" s="31"/>
      <c r="F75" s="31"/>
      <c r="G75" s="32"/>
    </row>
    <row r="76" spans="1:7" ht="15.75" thickBot="1" x14ac:dyDescent="0.3">
      <c r="A76" s="58" t="s">
        <v>1</v>
      </c>
      <c r="B76" s="23" t="s">
        <v>2</v>
      </c>
      <c r="C76" s="23" t="s">
        <v>3</v>
      </c>
      <c r="D76" s="23" t="s">
        <v>4</v>
      </c>
      <c r="E76" s="23" t="s">
        <v>5</v>
      </c>
      <c r="F76" s="23" t="s">
        <v>6</v>
      </c>
      <c r="G76" s="23" t="s">
        <v>7</v>
      </c>
    </row>
    <row r="77" spans="1:7" x14ac:dyDescent="0.25">
      <c r="A77" s="126" t="s">
        <v>47</v>
      </c>
      <c r="B77" s="127"/>
      <c r="C77" s="127"/>
      <c r="D77" s="127"/>
      <c r="E77" s="127"/>
      <c r="F77" s="127"/>
      <c r="G77" s="128"/>
    </row>
    <row r="78" spans="1:7" ht="15.75" thickBot="1" x14ac:dyDescent="0.3">
      <c r="A78" s="129"/>
      <c r="B78" s="130"/>
      <c r="C78" s="130"/>
      <c r="D78" s="130"/>
      <c r="E78" s="130"/>
      <c r="F78" s="130"/>
      <c r="G78" s="131"/>
    </row>
    <row r="79" spans="1:7" ht="15.75" thickBot="1" x14ac:dyDescent="0.3">
      <c r="A79" s="142"/>
      <c r="B79" s="143"/>
      <c r="C79" s="143"/>
      <c r="D79" s="143"/>
      <c r="E79" s="143"/>
      <c r="F79" s="143"/>
      <c r="G79" s="152"/>
    </row>
    <row r="80" spans="1:7" ht="15.75" thickBot="1" x14ac:dyDescent="0.3">
      <c r="A80" s="14" t="s">
        <v>8</v>
      </c>
      <c r="B80" s="15"/>
      <c r="C80" s="140" t="s">
        <v>25</v>
      </c>
      <c r="D80" s="141"/>
      <c r="E80" s="1"/>
      <c r="F80" s="1"/>
      <c r="G80" s="1"/>
    </row>
    <row r="81" spans="1:7" x14ac:dyDescent="0.25">
      <c r="A81" s="57"/>
      <c r="B81" s="1"/>
      <c r="C81" s="138" t="s">
        <v>26</v>
      </c>
      <c r="D81" s="138"/>
      <c r="E81" s="1"/>
      <c r="F81" s="1"/>
      <c r="G81" s="1"/>
    </row>
    <row r="82" spans="1:7" x14ac:dyDescent="0.25">
      <c r="A82" s="57"/>
      <c r="B82" s="1"/>
      <c r="C82" s="28"/>
      <c r="D82" s="28"/>
      <c r="E82" s="1"/>
      <c r="F82" s="1"/>
      <c r="G82" s="1"/>
    </row>
    <row r="83" spans="1:7" ht="15.75" thickBot="1" x14ac:dyDescent="0.3">
      <c r="A83" s="57"/>
      <c r="B83" s="1"/>
      <c r="C83" s="28"/>
      <c r="D83" s="28"/>
      <c r="E83" s="1"/>
      <c r="F83" s="1"/>
      <c r="G83" s="1"/>
    </row>
    <row r="84" spans="1:7" ht="15.75" thickBot="1" x14ac:dyDescent="0.3">
      <c r="A84" s="36" t="s">
        <v>13</v>
      </c>
      <c r="B84" s="37"/>
      <c r="C84" s="37"/>
      <c r="D84" s="37"/>
      <c r="E84" s="37"/>
      <c r="F84" s="37"/>
      <c r="G84" s="153"/>
    </row>
    <row r="85" spans="1:7" ht="15.75" thickBot="1" x14ac:dyDescent="0.3">
      <c r="A85" s="36" t="s">
        <v>48</v>
      </c>
      <c r="B85" s="37"/>
      <c r="C85" s="37"/>
      <c r="D85" s="37"/>
      <c r="E85" s="37"/>
      <c r="F85" s="37"/>
      <c r="G85" s="153"/>
    </row>
    <row r="86" spans="1:7" ht="15.75" thickBot="1" x14ac:dyDescent="0.3">
      <c r="A86" s="58" t="s">
        <v>1</v>
      </c>
      <c r="B86" s="24" t="s">
        <v>2</v>
      </c>
      <c r="C86" s="23" t="s">
        <v>3</v>
      </c>
      <c r="D86" s="23" t="s">
        <v>4</v>
      </c>
      <c r="E86" s="23" t="s">
        <v>5</v>
      </c>
      <c r="F86" s="23" t="s">
        <v>6</v>
      </c>
      <c r="G86" s="23" t="s">
        <v>7</v>
      </c>
    </row>
    <row r="87" spans="1:7" ht="30" x14ac:dyDescent="0.25">
      <c r="A87" s="93">
        <v>1</v>
      </c>
      <c r="B87" s="192" t="s">
        <v>91</v>
      </c>
      <c r="C87" s="193" t="s">
        <v>92</v>
      </c>
      <c r="D87" s="194" t="s">
        <v>93</v>
      </c>
      <c r="E87" s="86" t="s">
        <v>94</v>
      </c>
      <c r="F87" s="173">
        <v>106</v>
      </c>
      <c r="G87" s="195">
        <v>504.9</v>
      </c>
    </row>
    <row r="88" spans="1:7" ht="45" x14ac:dyDescent="0.25">
      <c r="A88" s="87">
        <v>2</v>
      </c>
      <c r="B88" s="186" t="s">
        <v>44</v>
      </c>
      <c r="C88" s="187">
        <v>1790732657001</v>
      </c>
      <c r="D88" s="189" t="s">
        <v>95</v>
      </c>
      <c r="E88" s="88" t="s">
        <v>96</v>
      </c>
      <c r="F88" s="190">
        <v>198</v>
      </c>
      <c r="G88" s="191">
        <v>160.38</v>
      </c>
    </row>
    <row r="89" spans="1:7" ht="45" x14ac:dyDescent="0.25">
      <c r="A89" s="87">
        <v>3</v>
      </c>
      <c r="B89" s="186" t="s">
        <v>97</v>
      </c>
      <c r="C89" s="187">
        <v>1792729823001</v>
      </c>
      <c r="D89" s="189" t="s">
        <v>98</v>
      </c>
      <c r="E89" s="88" t="s">
        <v>99</v>
      </c>
      <c r="F89" s="190">
        <v>297</v>
      </c>
      <c r="G89" s="191">
        <v>711.31500000000005</v>
      </c>
    </row>
    <row r="90" spans="1:7" ht="45" x14ac:dyDescent="0.25">
      <c r="A90" s="87">
        <v>4</v>
      </c>
      <c r="B90" s="186" t="s">
        <v>44</v>
      </c>
      <c r="C90" s="187">
        <v>1790732657001</v>
      </c>
      <c r="D90" s="189" t="s">
        <v>100</v>
      </c>
      <c r="E90" s="88" t="s">
        <v>101</v>
      </c>
      <c r="F90" s="190">
        <v>594</v>
      </c>
      <c r="G90" s="191">
        <v>1229.58</v>
      </c>
    </row>
    <row r="91" spans="1:7" ht="45" x14ac:dyDescent="0.25">
      <c r="A91" s="87">
        <v>5</v>
      </c>
      <c r="B91" s="186" t="s">
        <v>44</v>
      </c>
      <c r="C91" s="187">
        <v>1790732657001</v>
      </c>
      <c r="D91" s="189" t="s">
        <v>102</v>
      </c>
      <c r="E91" s="88" t="s">
        <v>103</v>
      </c>
      <c r="F91" s="190">
        <v>36</v>
      </c>
      <c r="G91" s="191">
        <v>29.16</v>
      </c>
    </row>
    <row r="92" spans="1:7" ht="30" x14ac:dyDescent="0.25">
      <c r="A92" s="87">
        <v>6</v>
      </c>
      <c r="B92" s="186" t="s">
        <v>91</v>
      </c>
      <c r="C92" s="188" t="s">
        <v>92</v>
      </c>
      <c r="D92" s="189" t="s">
        <v>104</v>
      </c>
      <c r="E92" s="88" t="s">
        <v>99</v>
      </c>
      <c r="F92" s="190">
        <v>4</v>
      </c>
      <c r="G92" s="191">
        <v>10.24</v>
      </c>
    </row>
    <row r="93" spans="1:7" ht="30" x14ac:dyDescent="0.25">
      <c r="A93" s="87">
        <v>7</v>
      </c>
      <c r="B93" s="186" t="s">
        <v>91</v>
      </c>
      <c r="C93" s="188" t="s">
        <v>92</v>
      </c>
      <c r="D93" s="190" t="s">
        <v>105</v>
      </c>
      <c r="E93" s="88" t="s">
        <v>106</v>
      </c>
      <c r="F93" s="190">
        <v>96</v>
      </c>
      <c r="G93" s="191">
        <v>172.8</v>
      </c>
    </row>
    <row r="94" spans="1:7" ht="45" x14ac:dyDescent="0.25">
      <c r="A94" s="87">
        <v>8</v>
      </c>
      <c r="B94" s="186" t="s">
        <v>44</v>
      </c>
      <c r="C94" s="187">
        <v>1790732657001</v>
      </c>
      <c r="D94" s="190" t="s">
        <v>107</v>
      </c>
      <c r="E94" s="88" t="s">
        <v>108</v>
      </c>
      <c r="F94" s="190">
        <v>72</v>
      </c>
      <c r="G94" s="191">
        <v>52.56</v>
      </c>
    </row>
    <row r="95" spans="1:7" ht="45.75" thickBot="1" x14ac:dyDescent="0.3">
      <c r="A95" s="196">
        <v>9</v>
      </c>
      <c r="B95" s="197" t="s">
        <v>44</v>
      </c>
      <c r="C95" s="198">
        <v>1790732657001</v>
      </c>
      <c r="D95" s="199" t="s">
        <v>109</v>
      </c>
      <c r="E95" s="200" t="s">
        <v>28</v>
      </c>
      <c r="F95" s="199">
        <v>144</v>
      </c>
      <c r="G95" s="201">
        <v>194.4</v>
      </c>
    </row>
    <row r="96" spans="1:7" ht="16.5" thickBot="1" x14ac:dyDescent="0.3">
      <c r="A96" s="19" t="s">
        <v>17</v>
      </c>
      <c r="B96" s="145"/>
      <c r="C96" s="145"/>
      <c r="D96" s="145"/>
      <c r="E96" s="145"/>
      <c r="F96" s="4"/>
      <c r="G96" s="148">
        <f>SUM(G87:G95)</f>
        <v>3065.335</v>
      </c>
    </row>
    <row r="97" spans="1:7" ht="15.75" thickBot="1" x14ac:dyDescent="0.3">
      <c r="A97" s="57"/>
      <c r="B97" s="1"/>
      <c r="C97" s="28"/>
      <c r="D97" s="28"/>
      <c r="E97" s="1"/>
      <c r="F97" s="1"/>
      <c r="G97" s="1"/>
    </row>
    <row r="98" spans="1:7" ht="15.75" thickBot="1" x14ac:dyDescent="0.3">
      <c r="A98" s="14" t="s">
        <v>8</v>
      </c>
      <c r="B98" s="15"/>
      <c r="C98" s="144" t="s">
        <v>20</v>
      </c>
      <c r="D98" s="18"/>
      <c r="E98" s="1"/>
      <c r="F98" s="1"/>
      <c r="G98" s="1"/>
    </row>
    <row r="99" spans="1:7" x14ac:dyDescent="0.25">
      <c r="A99" s="57"/>
      <c r="B99" s="1"/>
      <c r="C99" s="138" t="s">
        <v>21</v>
      </c>
      <c r="D99" s="138"/>
      <c r="E99" s="1"/>
      <c r="F99" s="1"/>
      <c r="G99" s="1"/>
    </row>
    <row r="100" spans="1:7" x14ac:dyDescent="0.25">
      <c r="A100" s="57"/>
      <c r="B100" s="1"/>
      <c r="C100" s="28"/>
      <c r="D100" s="28"/>
      <c r="E100" s="1"/>
      <c r="F100" s="1"/>
      <c r="G100" s="1"/>
    </row>
    <row r="101" spans="1:7" ht="15.75" thickBot="1" x14ac:dyDescent="0.3">
      <c r="A101" s="57"/>
      <c r="B101" s="1"/>
      <c r="C101" s="28"/>
      <c r="D101" s="28"/>
      <c r="E101" s="1"/>
      <c r="F101" s="1"/>
      <c r="G101" s="1"/>
    </row>
    <row r="102" spans="1:7" ht="15.75" thickBot="1" x14ac:dyDescent="0.3">
      <c r="A102" s="46" t="s">
        <v>16</v>
      </c>
      <c r="B102" s="47"/>
      <c r="C102" s="47"/>
      <c r="D102" s="47"/>
      <c r="E102" s="47"/>
      <c r="F102" s="47"/>
      <c r="G102" s="48"/>
    </row>
    <row r="103" spans="1:7" ht="15.75" thickBot="1" x14ac:dyDescent="0.3">
      <c r="A103" s="49" t="s">
        <v>49</v>
      </c>
      <c r="B103" s="50"/>
      <c r="C103" s="50"/>
      <c r="D103" s="50"/>
      <c r="E103" s="50"/>
      <c r="F103" s="50"/>
      <c r="G103" s="51"/>
    </row>
    <row r="104" spans="1:7" ht="15.75" thickBot="1" x14ac:dyDescent="0.3">
      <c r="A104" s="55" t="s">
        <v>1</v>
      </c>
      <c r="B104" s="53" t="s">
        <v>2</v>
      </c>
      <c r="C104" s="52" t="s">
        <v>3</v>
      </c>
      <c r="D104" s="54" t="s">
        <v>4</v>
      </c>
      <c r="E104" s="55" t="s">
        <v>14</v>
      </c>
      <c r="F104" s="53" t="s">
        <v>6</v>
      </c>
      <c r="G104" s="52" t="s">
        <v>7</v>
      </c>
    </row>
    <row r="105" spans="1:7" ht="45" customHeight="1" x14ac:dyDescent="0.25">
      <c r="A105" s="62">
        <v>1</v>
      </c>
      <c r="B105" s="66" t="s">
        <v>50</v>
      </c>
      <c r="C105" s="67">
        <v>1709952681001</v>
      </c>
      <c r="D105" s="68" t="s">
        <v>51</v>
      </c>
      <c r="E105" s="69" t="s">
        <v>27</v>
      </c>
      <c r="F105" s="70">
        <v>11</v>
      </c>
      <c r="G105" s="132">
        <v>32849.85</v>
      </c>
    </row>
    <row r="106" spans="1:7" ht="45" customHeight="1" x14ac:dyDescent="0.25">
      <c r="A106" s="63">
        <v>2</v>
      </c>
      <c r="B106" s="72" t="s">
        <v>52</v>
      </c>
      <c r="C106" s="73">
        <v>1709418998001</v>
      </c>
      <c r="D106" s="74" t="s">
        <v>53</v>
      </c>
      <c r="E106" s="75" t="s">
        <v>54</v>
      </c>
      <c r="F106" s="202">
        <v>7</v>
      </c>
      <c r="G106" s="133">
        <v>162.19</v>
      </c>
    </row>
    <row r="107" spans="1:7" ht="45" customHeight="1" x14ac:dyDescent="0.25">
      <c r="A107" s="63">
        <v>3</v>
      </c>
      <c r="B107" s="72" t="s">
        <v>55</v>
      </c>
      <c r="C107" s="73">
        <v>1705795159001</v>
      </c>
      <c r="D107" s="74" t="s">
        <v>56</v>
      </c>
      <c r="E107" s="75" t="s">
        <v>57</v>
      </c>
      <c r="F107" s="202">
        <v>47</v>
      </c>
      <c r="G107" s="133">
        <v>415.95</v>
      </c>
    </row>
    <row r="108" spans="1:7" ht="45" customHeight="1" x14ac:dyDescent="0.25">
      <c r="A108" s="64">
        <v>4</v>
      </c>
      <c r="B108" s="72" t="s">
        <v>58</v>
      </c>
      <c r="C108" s="76">
        <v>2390022762001</v>
      </c>
      <c r="D108" s="74" t="s">
        <v>59</v>
      </c>
      <c r="E108" s="77" t="s">
        <v>60</v>
      </c>
      <c r="F108" s="203">
        <v>9</v>
      </c>
      <c r="G108" s="134">
        <v>21.6</v>
      </c>
    </row>
    <row r="109" spans="1:7" ht="45" customHeight="1" x14ac:dyDescent="0.25">
      <c r="A109" s="63">
        <v>5</v>
      </c>
      <c r="B109" s="78" t="s">
        <v>61</v>
      </c>
      <c r="C109" s="73">
        <v>2390028159001</v>
      </c>
      <c r="D109" s="79" t="s">
        <v>62</v>
      </c>
      <c r="E109" s="75" t="s">
        <v>63</v>
      </c>
      <c r="F109" s="202">
        <v>1</v>
      </c>
      <c r="G109" s="133">
        <v>21.99</v>
      </c>
    </row>
    <row r="110" spans="1:7" ht="45" customHeight="1" x14ac:dyDescent="0.25">
      <c r="A110" s="63">
        <v>6</v>
      </c>
      <c r="B110" s="78" t="s">
        <v>64</v>
      </c>
      <c r="C110" s="80" t="s">
        <v>65</v>
      </c>
      <c r="D110" s="79" t="s">
        <v>66</v>
      </c>
      <c r="E110" s="75" t="s">
        <v>67</v>
      </c>
      <c r="F110" s="202">
        <v>7</v>
      </c>
      <c r="G110" s="133">
        <v>268.17</v>
      </c>
    </row>
    <row r="111" spans="1:7" ht="45" customHeight="1" x14ac:dyDescent="0.25">
      <c r="A111" s="63">
        <v>7</v>
      </c>
      <c r="B111" s="78" t="s">
        <v>68</v>
      </c>
      <c r="C111" s="80" t="s">
        <v>69</v>
      </c>
      <c r="D111" s="79" t="s">
        <v>70</v>
      </c>
      <c r="E111" s="75" t="s">
        <v>71</v>
      </c>
      <c r="F111" s="202">
        <v>46</v>
      </c>
      <c r="G111" s="133">
        <v>740.14</v>
      </c>
    </row>
    <row r="112" spans="1:7" ht="45" customHeight="1" x14ac:dyDescent="0.25">
      <c r="A112" s="63">
        <v>8</v>
      </c>
      <c r="B112" s="78" t="s">
        <v>72</v>
      </c>
      <c r="C112" s="73">
        <v>2390029163001</v>
      </c>
      <c r="D112" s="79" t="s">
        <v>73</v>
      </c>
      <c r="E112" s="75" t="s">
        <v>74</v>
      </c>
      <c r="F112" s="202">
        <v>6</v>
      </c>
      <c r="G112" s="133">
        <v>217.02</v>
      </c>
    </row>
    <row r="113" spans="1:7" ht="45" customHeight="1" x14ac:dyDescent="0.25">
      <c r="A113" s="62">
        <v>9</v>
      </c>
      <c r="B113" s="66" t="s">
        <v>75</v>
      </c>
      <c r="C113" s="67">
        <v>2390020786001</v>
      </c>
      <c r="D113" s="68" t="s">
        <v>76</v>
      </c>
      <c r="E113" s="69" t="s">
        <v>77</v>
      </c>
      <c r="F113" s="204">
        <v>9</v>
      </c>
      <c r="G113" s="135">
        <v>112.05</v>
      </c>
    </row>
    <row r="114" spans="1:7" ht="45" customHeight="1" x14ac:dyDescent="0.25">
      <c r="A114" s="63">
        <v>10</v>
      </c>
      <c r="B114" s="72" t="s">
        <v>78</v>
      </c>
      <c r="C114" s="73">
        <v>1714522768001</v>
      </c>
      <c r="D114" s="74" t="s">
        <v>79</v>
      </c>
      <c r="E114" s="75" t="s">
        <v>80</v>
      </c>
      <c r="F114" s="202">
        <v>60</v>
      </c>
      <c r="G114" s="133">
        <v>234.6</v>
      </c>
    </row>
    <row r="115" spans="1:7" ht="45" customHeight="1" x14ac:dyDescent="0.25">
      <c r="A115" s="63">
        <v>11</v>
      </c>
      <c r="B115" s="72" t="s">
        <v>81</v>
      </c>
      <c r="C115" s="73">
        <v>1722429154001</v>
      </c>
      <c r="D115" s="74" t="s">
        <v>82</v>
      </c>
      <c r="E115" s="75" t="s">
        <v>83</v>
      </c>
      <c r="F115" s="202">
        <v>30</v>
      </c>
      <c r="G115" s="133">
        <v>30</v>
      </c>
    </row>
    <row r="116" spans="1:7" ht="45" customHeight="1" x14ac:dyDescent="0.25">
      <c r="A116" s="63">
        <v>12</v>
      </c>
      <c r="B116" s="72" t="s">
        <v>84</v>
      </c>
      <c r="C116" s="73">
        <v>2390022975001</v>
      </c>
      <c r="D116" s="74" t="s">
        <v>85</v>
      </c>
      <c r="E116" s="75" t="s">
        <v>54</v>
      </c>
      <c r="F116" s="202">
        <v>10</v>
      </c>
      <c r="G116" s="133">
        <v>231.7</v>
      </c>
    </row>
    <row r="117" spans="1:7" ht="45" customHeight="1" x14ac:dyDescent="0.25">
      <c r="A117" s="63">
        <v>13</v>
      </c>
      <c r="B117" s="72" t="s">
        <v>110</v>
      </c>
      <c r="C117" s="73">
        <v>190005070001</v>
      </c>
      <c r="D117" s="74" t="s">
        <v>86</v>
      </c>
      <c r="E117" s="75" t="s">
        <v>87</v>
      </c>
      <c r="F117" s="205">
        <v>8</v>
      </c>
      <c r="G117" s="136">
        <v>836.96</v>
      </c>
    </row>
    <row r="118" spans="1:7" ht="45" customHeight="1" thickBot="1" x14ac:dyDescent="0.3">
      <c r="A118" s="65">
        <v>14</v>
      </c>
      <c r="B118" s="72" t="s">
        <v>110</v>
      </c>
      <c r="C118" s="81">
        <v>190005070001</v>
      </c>
      <c r="D118" s="74" t="s">
        <v>88</v>
      </c>
      <c r="E118" s="82" t="s">
        <v>89</v>
      </c>
      <c r="F118" s="205">
        <v>8</v>
      </c>
      <c r="G118" s="137">
        <v>1019.2</v>
      </c>
    </row>
    <row r="119" spans="1:7" ht="15.75" thickBot="1" x14ac:dyDescent="0.3">
      <c r="A119" s="44" t="s">
        <v>15</v>
      </c>
      <c r="B119" s="45"/>
      <c r="C119" s="45"/>
      <c r="D119" s="45"/>
      <c r="E119" s="45"/>
      <c r="F119" s="45"/>
      <c r="G119" s="149">
        <f>SUM(G105:G118)</f>
        <v>37161.419999999984</v>
      </c>
    </row>
    <row r="120" spans="1:7" x14ac:dyDescent="0.25">
      <c r="A120" s="43" t="s">
        <v>18</v>
      </c>
      <c r="B120" s="17"/>
      <c r="C120" s="17"/>
      <c r="D120" s="17"/>
      <c r="E120" s="17"/>
      <c r="F120" s="17"/>
      <c r="G120" s="17"/>
    </row>
    <row r="121" spans="1:7" x14ac:dyDescent="0.25">
      <c r="A121" s="57"/>
      <c r="B121" s="1"/>
      <c r="C121" s="28"/>
      <c r="D121" s="28"/>
      <c r="E121" s="1"/>
      <c r="F121" s="1"/>
      <c r="G121" s="1"/>
    </row>
    <row r="122" spans="1:7" ht="15.75" thickBot="1" x14ac:dyDescent="0.3">
      <c r="A122" s="57"/>
      <c r="B122" s="1"/>
      <c r="C122" s="28"/>
      <c r="D122" s="28"/>
      <c r="E122" s="1"/>
      <c r="F122" s="1"/>
      <c r="G122" s="1"/>
    </row>
    <row r="123" spans="1:7" ht="16.5" thickBot="1" x14ac:dyDescent="0.3">
      <c r="A123" s="57"/>
      <c r="B123" s="1"/>
      <c r="C123" s="28"/>
      <c r="D123" s="28"/>
      <c r="E123" s="2" t="s">
        <v>90</v>
      </c>
      <c r="F123" s="3"/>
      <c r="G123" s="12">
        <f>G119+G96+G68+G13</f>
        <v>62832.18599999998</v>
      </c>
    </row>
  </sheetData>
  <mergeCells count="44">
    <mergeCell ref="A10:A11"/>
    <mergeCell ref="B10:B11"/>
    <mergeCell ref="C10:C11"/>
    <mergeCell ref="D10:D11"/>
    <mergeCell ref="G10:G11"/>
    <mergeCell ref="C81:D81"/>
    <mergeCell ref="A68:E68"/>
    <mergeCell ref="G5:G7"/>
    <mergeCell ref="A8:A9"/>
    <mergeCell ref="B8:B9"/>
    <mergeCell ref="C8:C9"/>
    <mergeCell ref="D8:D9"/>
    <mergeCell ref="G8:G9"/>
    <mergeCell ref="C99:D99"/>
    <mergeCell ref="A102:G102"/>
    <mergeCell ref="A103:G103"/>
    <mergeCell ref="A120:G120"/>
    <mergeCell ref="A13:F13"/>
    <mergeCell ref="A119:F119"/>
    <mergeCell ref="A96:E96"/>
    <mergeCell ref="A98:B98"/>
    <mergeCell ref="C98:D98"/>
    <mergeCell ref="A77:G78"/>
    <mergeCell ref="A79:G79"/>
    <mergeCell ref="A80:B80"/>
    <mergeCell ref="C80:D80"/>
    <mergeCell ref="A84:G84"/>
    <mergeCell ref="A85:G85"/>
    <mergeCell ref="A20:G20"/>
    <mergeCell ref="A70:B70"/>
    <mergeCell ref="C70:D70"/>
    <mergeCell ref="C71:D71"/>
    <mergeCell ref="A74:G74"/>
    <mergeCell ref="A75:G75"/>
    <mergeCell ref="A1:G1"/>
    <mergeCell ref="A2:G2"/>
    <mergeCell ref="A15:B15"/>
    <mergeCell ref="C15:D15"/>
    <mergeCell ref="C16:D16"/>
    <mergeCell ref="A19:G19"/>
    <mergeCell ref="D5:D7"/>
    <mergeCell ref="B5:B7"/>
    <mergeCell ref="C5:C7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oscar.silva</dc:creator>
  <cp:lastModifiedBy>Viviana Judith Alvarez Alcivar</cp:lastModifiedBy>
  <cp:lastPrinted>2023-06-02T23:03:26Z</cp:lastPrinted>
  <dcterms:created xsi:type="dcterms:W3CDTF">2023-02-27T17:30:37Z</dcterms:created>
  <dcterms:modified xsi:type="dcterms:W3CDTF">2023-09-01T21:57:37Z</dcterms:modified>
</cp:coreProperties>
</file>